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ehsd.ds.contra-costa.org\homedirs\homedirs-2\deisenlohr\My Documents\All Projects\Security\"/>
    </mc:Choice>
  </mc:AlternateContent>
  <bookViews>
    <workbookView xWindow="0" yWindow="0" windowWidth="28800" windowHeight="12300" tabRatio="500"/>
  </bookViews>
  <sheets>
    <sheet name="Cover" sheetId="11" r:id="rId1"/>
    <sheet name="Instructions" sheetId="13" r:id="rId2"/>
    <sheet name="Identify" sheetId="3" r:id="rId3"/>
    <sheet name="Protect" sheetId="6" r:id="rId4"/>
    <sheet name="Detect" sheetId="7" r:id="rId5"/>
    <sheet name="Respond" sheetId="8" r:id="rId6"/>
    <sheet name="Recover" sheetId="9" r:id="rId7"/>
    <sheet name="RESULTS" sheetId="10" r:id="rId8"/>
  </sheets>
  <definedNames>
    <definedName name="_xlnm._FilterDatabase" localSheetId="4" hidden="1">Detect!$D$1:$G$58</definedName>
    <definedName name="_xlnm._FilterDatabase" localSheetId="2" hidden="1">Identify!$D$1:$G$49</definedName>
    <definedName name="_xlnm._FilterDatabase" localSheetId="3" hidden="1">Protect!$D$1:$G$180</definedName>
    <definedName name="_xlnm._FilterDatabase" localSheetId="6" hidden="1">Recover!$D$1:$G$25</definedName>
    <definedName name="_xlnm._FilterDatabase" localSheetId="5" hidden="1">Respond!$D$1:$G$50</definedName>
  </definedNames>
  <calcPr calcId="162913"/>
</workbook>
</file>

<file path=xl/calcChain.xml><?xml version="1.0" encoding="utf-8"?>
<calcChain xmlns="http://schemas.openxmlformats.org/spreadsheetml/2006/main">
  <c r="B169" i="6" l="1"/>
  <c r="F70" i="6"/>
  <c r="F47" i="6" l="1"/>
  <c r="F48" i="6"/>
  <c r="E46" i="6"/>
  <c r="E45" i="6"/>
  <c r="F30" i="7" l="1"/>
  <c r="F165" i="6"/>
  <c r="F163" i="6"/>
  <c r="F150" i="6"/>
  <c r="D40" i="6"/>
  <c r="F25" i="7" l="1"/>
  <c r="E179" i="6"/>
  <c r="F153" i="6"/>
  <c r="F164" i="6"/>
  <c r="G165" i="6"/>
  <c r="F159" i="6"/>
  <c r="D158" i="6"/>
  <c r="E141" i="6"/>
  <c r="F142" i="6"/>
  <c r="F137" i="6"/>
  <c r="E130" i="6"/>
  <c r="G124" i="6"/>
  <c r="F118" i="6"/>
  <c r="F119" i="6"/>
  <c r="E87" i="6"/>
  <c r="E18" i="6" l="1"/>
  <c r="B14" i="6"/>
  <c r="B15" i="6"/>
  <c r="B13" i="6"/>
  <c r="E16" i="6" l="1"/>
  <c r="F15" i="6"/>
  <c r="E14" i="6"/>
  <c r="D13" i="6"/>
  <c r="D12" i="6"/>
  <c r="E8" i="6" l="1"/>
  <c r="D3" i="6"/>
  <c r="E23" i="6" l="1"/>
  <c r="F5" i="6"/>
  <c r="D3" i="3" l="1"/>
  <c r="G14" i="9" l="1"/>
  <c r="G13" i="9"/>
  <c r="G12" i="9"/>
  <c r="G11" i="9"/>
  <c r="F9" i="9"/>
  <c r="E8" i="9"/>
  <c r="F6" i="9"/>
  <c r="E5" i="9"/>
  <c r="E4" i="9"/>
  <c r="B4" i="9"/>
  <c r="F24" i="8"/>
  <c r="F23" i="8"/>
  <c r="F21" i="8"/>
  <c r="F20" i="8"/>
  <c r="F19" i="8"/>
  <c r="E17" i="8"/>
  <c r="F16" i="8"/>
  <c r="F15" i="8"/>
  <c r="E14" i="8"/>
  <c r="E13" i="8"/>
  <c r="F11" i="8"/>
  <c r="G10" i="8"/>
  <c r="E29" i="10" s="1"/>
  <c r="F9" i="8"/>
  <c r="F8" i="8"/>
  <c r="F7" i="8"/>
  <c r="F5" i="8"/>
  <c r="B5" i="8"/>
  <c r="E4" i="8"/>
  <c r="C28" i="10" s="1"/>
  <c r="B4" i="8"/>
  <c r="F39" i="7"/>
  <c r="F38" i="7"/>
  <c r="F37" i="7"/>
  <c r="G36" i="7"/>
  <c r="E35" i="7"/>
  <c r="E34" i="7"/>
  <c r="F33" i="7"/>
  <c r="E32" i="7"/>
  <c r="E29" i="7"/>
  <c r="F28" i="7"/>
  <c r="F27" i="7"/>
  <c r="G26" i="7"/>
  <c r="F24" i="7"/>
  <c r="F23" i="7"/>
  <c r="F22" i="7"/>
  <c r="G21" i="7"/>
  <c r="G20" i="7"/>
  <c r="F19" i="7"/>
  <c r="E18" i="7"/>
  <c r="D17" i="7"/>
  <c r="E14" i="7"/>
  <c r="D13" i="7"/>
  <c r="F7" i="7"/>
  <c r="F6" i="7"/>
  <c r="G5" i="7"/>
  <c r="F4" i="7"/>
  <c r="G3" i="7"/>
  <c r="F180" i="6"/>
  <c r="F178" i="6"/>
  <c r="B178" i="6"/>
  <c r="G177" i="6"/>
  <c r="B177" i="6"/>
  <c r="G176" i="6"/>
  <c r="B176" i="6"/>
  <c r="F175" i="6"/>
  <c r="B175" i="6"/>
  <c r="E174" i="6"/>
  <c r="B174" i="6"/>
  <c r="F172" i="6"/>
  <c r="B172" i="6"/>
  <c r="F171" i="6"/>
  <c r="B171" i="6"/>
  <c r="G170" i="6"/>
  <c r="B170" i="6"/>
  <c r="E169" i="6"/>
  <c r="F168" i="6"/>
  <c r="B168" i="6"/>
  <c r="F167" i="6"/>
  <c r="B167" i="6"/>
  <c r="E163" i="6"/>
  <c r="F162" i="6"/>
  <c r="F161" i="6"/>
  <c r="F160" i="6"/>
  <c r="F157" i="6"/>
  <c r="F156" i="6"/>
  <c r="D155" i="6"/>
  <c r="E154" i="6"/>
  <c r="E152" i="6"/>
  <c r="F151" i="6"/>
  <c r="D150" i="6"/>
  <c r="F149" i="6"/>
  <c r="F148" i="6"/>
  <c r="F147" i="6"/>
  <c r="F146" i="6"/>
  <c r="E145" i="6"/>
  <c r="E144" i="6"/>
  <c r="G143" i="6"/>
  <c r="D140" i="6"/>
  <c r="E138" i="6"/>
  <c r="E136" i="6"/>
  <c r="F135" i="6"/>
  <c r="E134" i="6"/>
  <c r="F133" i="6"/>
  <c r="E132" i="6"/>
  <c r="F131" i="6"/>
  <c r="E129" i="6"/>
  <c r="E127" i="6"/>
  <c r="G126" i="6"/>
  <c r="F125" i="6"/>
  <c r="F123" i="6"/>
  <c r="F122" i="6"/>
  <c r="F121" i="6"/>
  <c r="F120" i="6"/>
  <c r="E117" i="6"/>
  <c r="E116" i="6"/>
  <c r="E115" i="6"/>
  <c r="E114" i="6"/>
  <c r="E113" i="6"/>
  <c r="F112" i="6"/>
  <c r="E111" i="6"/>
  <c r="E110" i="6"/>
  <c r="F109" i="6"/>
  <c r="F108" i="6"/>
  <c r="E107" i="6"/>
  <c r="E106" i="6"/>
  <c r="E105" i="6"/>
  <c r="E104" i="6"/>
  <c r="D103" i="6"/>
  <c r="D102" i="6"/>
  <c r="F101" i="6"/>
  <c r="F100" i="6"/>
  <c r="E99" i="6"/>
  <c r="E97" i="6"/>
  <c r="B97" i="6"/>
  <c r="F95" i="6"/>
  <c r="F94" i="6"/>
  <c r="D93" i="6"/>
  <c r="E92" i="6"/>
  <c r="E91" i="6"/>
  <c r="D90" i="6"/>
  <c r="F89" i="6"/>
  <c r="F88" i="6"/>
  <c r="F86" i="6"/>
  <c r="F85" i="6"/>
  <c r="D84" i="6"/>
  <c r="D83" i="6"/>
  <c r="E81" i="6"/>
  <c r="D80" i="6"/>
  <c r="E77" i="6"/>
  <c r="D76" i="6"/>
  <c r="G73" i="6"/>
  <c r="G72" i="6"/>
  <c r="F71" i="6"/>
  <c r="G69" i="6"/>
  <c r="F68" i="6"/>
  <c r="E67" i="6"/>
  <c r="E66" i="6"/>
  <c r="E65" i="6"/>
  <c r="G64" i="6"/>
  <c r="F63" i="6"/>
  <c r="E62" i="6"/>
  <c r="D61" i="6"/>
  <c r="E58" i="6"/>
  <c r="D57" i="6"/>
  <c r="G56" i="6"/>
  <c r="F55" i="6"/>
  <c r="E54" i="6"/>
  <c r="D53" i="6"/>
  <c r="G50" i="6"/>
  <c r="F49" i="6"/>
  <c r="D44" i="6"/>
  <c r="G43" i="6"/>
  <c r="F42" i="6"/>
  <c r="E41" i="6"/>
  <c r="D39" i="6"/>
  <c r="G37" i="6"/>
  <c r="F36" i="6"/>
  <c r="E35" i="6"/>
  <c r="D34" i="6"/>
  <c r="G31" i="6"/>
  <c r="F30" i="6"/>
  <c r="E29" i="6"/>
  <c r="D28" i="6"/>
  <c r="F24" i="6"/>
  <c r="F22" i="6"/>
  <c r="E21" i="6"/>
  <c r="E20" i="6"/>
  <c r="E19" i="6"/>
  <c r="D17" i="6"/>
  <c r="F11" i="6"/>
  <c r="E10" i="6"/>
  <c r="D9" i="6"/>
  <c r="E7" i="6"/>
  <c r="E6" i="6"/>
  <c r="E4" i="6"/>
  <c r="G49" i="3"/>
  <c r="G48" i="3"/>
  <c r="G47" i="3"/>
  <c r="G45" i="3"/>
  <c r="G44" i="3"/>
  <c r="F43" i="3"/>
  <c r="F42" i="3"/>
  <c r="F41" i="3"/>
  <c r="E40" i="3"/>
  <c r="E39" i="3"/>
  <c r="F37" i="3"/>
  <c r="G36" i="3"/>
  <c r="F35" i="3"/>
  <c r="G34" i="3"/>
  <c r="E33" i="3"/>
  <c r="F32" i="3"/>
  <c r="F31" i="3"/>
  <c r="E30" i="3"/>
  <c r="D29" i="3"/>
  <c r="G27" i="3"/>
  <c r="F26" i="3"/>
  <c r="F25" i="3"/>
  <c r="E24" i="3"/>
  <c r="F23" i="3"/>
  <c r="G22" i="3"/>
  <c r="G20" i="3"/>
  <c r="F19" i="3"/>
  <c r="F18" i="3"/>
  <c r="F17" i="3"/>
  <c r="E16" i="3"/>
  <c r="E15" i="3"/>
  <c r="D14" i="3"/>
  <c r="G13" i="3"/>
  <c r="F12" i="3"/>
  <c r="E11" i="3"/>
  <c r="E10" i="3"/>
  <c r="F9" i="3"/>
  <c r="E8" i="3"/>
  <c r="F7" i="3"/>
  <c r="E6" i="3"/>
  <c r="D5" i="3"/>
  <c r="F4" i="3"/>
  <c r="G16" i="13"/>
  <c r="F15" i="13"/>
  <c r="E14" i="13"/>
  <c r="D13" i="13"/>
  <c r="F9" i="13"/>
  <c r="B9" i="13"/>
  <c r="E8" i="13"/>
  <c r="B8" i="13"/>
  <c r="E35" i="10" l="1"/>
  <c r="D35" i="10"/>
  <c r="C35" i="10"/>
  <c r="C36" i="10"/>
  <c r="D28" i="10"/>
  <c r="D21" i="10"/>
  <c r="B8" i="10"/>
  <c r="E8" i="10"/>
  <c r="E7" i="10"/>
  <c r="D8" i="10"/>
  <c r="D7" i="10"/>
  <c r="C7" i="10"/>
  <c r="C8" i="10"/>
  <c r="B7" i="10"/>
  <c r="E28" i="10"/>
  <c r="C29" i="10"/>
  <c r="C31" i="10" s="1"/>
  <c r="C32" i="10" s="1"/>
  <c r="D36" i="10"/>
  <c r="D29" i="10"/>
  <c r="E36" i="10"/>
  <c r="E22" i="10"/>
  <c r="B22" i="10"/>
  <c r="C22" i="10"/>
  <c r="D22" i="10"/>
  <c r="E21" i="10"/>
  <c r="B21" i="10"/>
  <c r="C21" i="10"/>
  <c r="B15" i="10"/>
  <c r="C15" i="10"/>
  <c r="D15" i="10"/>
  <c r="E15" i="10"/>
  <c r="D14" i="10"/>
  <c r="E14" i="10"/>
  <c r="B14" i="10"/>
  <c r="C14" i="10"/>
  <c r="D30" i="10" l="1"/>
  <c r="E37" i="10"/>
  <c r="D38" i="10"/>
  <c r="D39" i="10" s="1"/>
  <c r="C37" i="10"/>
  <c r="D24" i="10"/>
  <c r="D25" i="10" s="1"/>
  <c r="C38" i="10"/>
  <c r="C39" i="10" s="1"/>
  <c r="E38" i="10"/>
  <c r="E39" i="10" s="1"/>
  <c r="E10" i="10"/>
  <c r="E11" i="10" s="1"/>
  <c r="B10" i="10"/>
  <c r="B11" i="10" s="1"/>
  <c r="C10" i="10"/>
  <c r="C11" i="10" s="1"/>
  <c r="C43" i="10"/>
  <c r="D31" i="10"/>
  <c r="D32" i="10" s="1"/>
  <c r="E30" i="10"/>
  <c r="E31" i="10"/>
  <c r="E32" i="10" s="1"/>
  <c r="D37" i="10"/>
  <c r="C30" i="10"/>
  <c r="B9" i="10"/>
  <c r="B43" i="10"/>
  <c r="D9" i="10"/>
  <c r="E9" i="10"/>
  <c r="D43" i="10"/>
  <c r="E24" i="10"/>
  <c r="E25" i="10" s="1"/>
  <c r="E23" i="10"/>
  <c r="C24" i="10"/>
  <c r="C25" i="10" s="1"/>
  <c r="C23" i="10"/>
  <c r="D23" i="10"/>
  <c r="B24" i="10"/>
  <c r="B25" i="10" s="1"/>
  <c r="B23" i="10"/>
  <c r="E43" i="10"/>
  <c r="D10" i="10"/>
  <c r="D11" i="10" s="1"/>
  <c r="C9" i="10"/>
  <c r="C17" i="10"/>
  <c r="C18" i="10" s="1"/>
  <c r="C16" i="10"/>
  <c r="E17" i="10"/>
  <c r="E18" i="10" s="1"/>
  <c r="E16" i="10"/>
  <c r="B17" i="10"/>
  <c r="B18" i="10" s="1"/>
  <c r="B16" i="10"/>
  <c r="E42" i="10"/>
  <c r="B42" i="10"/>
  <c r="D42" i="10"/>
  <c r="D17" i="10"/>
  <c r="D18" i="10" s="1"/>
  <c r="D16" i="10"/>
  <c r="C42" i="10"/>
  <c r="B45" i="10" l="1"/>
  <c r="B46" i="10" s="1"/>
  <c r="C45" i="10"/>
  <c r="C46" i="10" s="1"/>
  <c r="C44" i="10"/>
  <c r="E45" i="10"/>
  <c r="E46" i="10" s="1"/>
  <c r="E44" i="10"/>
  <c r="B44" i="10"/>
  <c r="D45" i="10"/>
  <c r="D46" i="10" s="1"/>
  <c r="D44" i="10"/>
</calcChain>
</file>

<file path=xl/comments1.xml><?xml version="1.0" encoding="utf-8"?>
<comments xmlns="http://schemas.openxmlformats.org/spreadsheetml/2006/main">
  <authors>
    <author>Ops</author>
  </authors>
  <commentList>
    <comment ref="B3" authorId="0" shapeId="0">
      <text>
        <r>
          <rPr>
            <b/>
            <sz val="9"/>
            <color indexed="81"/>
            <rFont val="Tahoma"/>
            <family val="2"/>
          </rPr>
          <t>Best practice is no longer to enforce a password change at 90 days. More passwords means more hashes, means more chance of cracking or guessing a users password. Since new passwords often are password1, password2, password3 etc. Attackers are smart enough to guess these patterns. Yearly changes would be more ideal.
Refer to UK guidance, this has been widely publicised. Unsure whether NIST has been updated yet.</t>
        </r>
      </text>
    </comment>
    <comment ref="B16" authorId="0" shapeId="0">
      <text>
        <r>
          <rPr>
            <b/>
            <sz val="9"/>
            <color indexed="81"/>
            <rFont val="Tahoma"/>
            <family val="2"/>
          </rPr>
          <t>IMPORTANT !
RDP/VNC servers get hacked often.</t>
        </r>
      </text>
    </comment>
    <comment ref="B142" authorId="0" shapeId="0">
      <text>
        <r>
          <rPr>
            <b/>
            <sz val="9"/>
            <color indexed="81"/>
            <rFont val="Tahoma"/>
            <family val="2"/>
          </rPr>
          <t>Does NIST have recommendations on a timeframe ? Log time is very important.</t>
        </r>
      </text>
    </comment>
    <comment ref="B143" authorId="0" shapeId="0">
      <text>
        <r>
          <rPr>
            <b/>
            <sz val="9"/>
            <color indexed="81"/>
            <rFont val="Tahoma"/>
            <family val="2"/>
          </rPr>
          <t>SIEM is a huge undertaking.</t>
        </r>
      </text>
    </comment>
    <comment ref="B153" authorId="0" shapeId="0">
      <text>
        <r>
          <rPr>
            <b/>
            <sz val="9"/>
            <color indexed="81"/>
            <rFont val="Tahoma"/>
            <family val="2"/>
          </rPr>
          <t>Does NIST have guidance on this ?
Very common problem.</t>
        </r>
      </text>
    </comment>
  </commentList>
</comments>
</file>

<file path=xl/sharedStrings.xml><?xml version="1.0" encoding="utf-8"?>
<sst xmlns="http://schemas.openxmlformats.org/spreadsheetml/2006/main" count="544" uniqueCount="466">
  <si>
    <t>Option</t>
  </si>
  <si>
    <t>Basic Level</t>
  </si>
  <si>
    <t>Average Level</t>
  </si>
  <si>
    <t>Advanced Level</t>
  </si>
  <si>
    <t>Expert Level</t>
  </si>
  <si>
    <t>Current process of Educating staff on Security awareness (pick best fit)</t>
  </si>
  <si>
    <t>Because end users are targets, employees and individuals should be aware of the threat of ransomware and how it is delivered.</t>
  </si>
  <si>
    <t>No process of Educating staff on Security awareness in place</t>
  </si>
  <si>
    <t xml:space="preserve">Educational materials on security awareness made available to staff  </t>
  </si>
  <si>
    <t xml:space="preserve">Educational materials on security awareness made available to staff  upon on-boarding </t>
  </si>
  <si>
    <t>All staff required to go through security awareness education once every 3 years</t>
  </si>
  <si>
    <t>Do you conduct periodic Phishing tests (pick best fit)</t>
  </si>
  <si>
    <t>No</t>
  </si>
  <si>
    <t>Have conducted Phishing tests</t>
  </si>
  <si>
    <t>Have conducted Phishing tests annually</t>
  </si>
  <si>
    <t>Have conducted Phishing tests semi-annually</t>
  </si>
  <si>
    <t>Have conducted Phishing tests quarterly</t>
  </si>
  <si>
    <t>Are there consequences if a person fails Phishing test?  (pick best fit)</t>
  </si>
  <si>
    <t>This is not advisable as it trains staff to not report problem if real event occurs</t>
  </si>
  <si>
    <t>Are network technicians and IT staff given additional training? (pick best fit)</t>
  </si>
  <si>
    <t>Network technicians and IT staff are not given additional training</t>
  </si>
  <si>
    <t xml:space="preserve">network technicians and IT staff have educational materials made available to them. </t>
  </si>
  <si>
    <t>Educational materials provided to Network technicians and IT staff upon on-boarding</t>
  </si>
  <si>
    <t>All Network technicians and IT staff are required to go through education once every 3 years</t>
  </si>
  <si>
    <t>All Network technicians and IT staff are required to go through education every year (minimum of 60 minutes)</t>
  </si>
  <si>
    <t>A security awareness banner is provided at Log-in for all staff</t>
  </si>
  <si>
    <t>Security awareness banner is provided when staff attempt to access inappropriate sites on the Internet</t>
  </si>
  <si>
    <t>Beyond the educational program in Q1, do you provide security tips periodically?</t>
  </si>
  <si>
    <t>Do you provide tips to raise staff's security awareness at home</t>
  </si>
  <si>
    <t>This helps raise their awareness at work as well</t>
  </si>
  <si>
    <t>Is a signature based Anti-Virus System in place at the end-user stations. (pick best fit)</t>
  </si>
  <si>
    <t>Yes we have an Anti-Virus System in place, but signatures are not updated regularly</t>
  </si>
  <si>
    <t>Yes we have an Anti-Virus System in place, but signatures are updated quarterly</t>
  </si>
  <si>
    <t>Yes we have an Anti-Virus System in place, but signatures are updated monthly</t>
  </si>
  <si>
    <t>Yes we have an Anti-Virus System in place, but signatures are updated when released</t>
  </si>
  <si>
    <t>System in place to filter spam, including Threats, inappropriate links, executables and macros</t>
  </si>
  <si>
    <t>We use a centralized patch management system to ensure updates are completed?</t>
  </si>
  <si>
    <t>Do you regularly update firmware on your devices (PC's Servers, and devices)?</t>
  </si>
  <si>
    <t>Do you regularly backup your data?</t>
  </si>
  <si>
    <t>Do you regularly audit your backups to ensure all critical data is backed up?</t>
  </si>
  <si>
    <t>Do you verify the integrity of those backups?</t>
  </si>
  <si>
    <t>Do you test the process of testing the restoration of backups to ensure it is working?</t>
  </si>
  <si>
    <t>Have you ensured your backups are not connected permanently to the computers and networks they are backing up?</t>
  </si>
  <si>
    <t>This ensures backups can not be encrypted by an active Ransomware attack.  (It may not prevent the ransomware virus from being archived originally)</t>
  </si>
  <si>
    <t>Are your backups encrypted?</t>
  </si>
  <si>
    <t>Do you keep your backups off-site?</t>
  </si>
  <si>
    <t>such as temporary folders supporting popular Internet browsers or compression/decompression programs, including the AppData/LocalAppData folder.</t>
  </si>
  <si>
    <t>Do you use Identified Mail (DKIM) to prevent email spoofing?</t>
  </si>
  <si>
    <t>Are systems established to prevent confidential data or PII from being transmitted via Email?</t>
  </si>
  <si>
    <t>Are TOR IP addresses blocked from being accessed?</t>
  </si>
  <si>
    <t>Do you configure firewalls to block access to known malicious IP addresses?</t>
  </si>
  <si>
    <t>This ensure that email opened by an administrator does not automatically infect the entire network.</t>
  </si>
  <si>
    <t>Have you implemented URL filtering to prevent access to inappropriate websites?</t>
  </si>
  <si>
    <t>Do you have intrusion detection system in place that automatically alerts if data is accessed remotely?</t>
  </si>
  <si>
    <t>How often do you monitor security logs (Best Fit)</t>
  </si>
  <si>
    <t>Security logs are not monitored except on problem</t>
  </si>
  <si>
    <t>Security logs are subject to Monthly review</t>
  </si>
  <si>
    <t>Security logs are subject to Weekly review</t>
  </si>
  <si>
    <t>Security logs are subject to Daily review</t>
  </si>
  <si>
    <t>Security logs are subject to Continuous monitoring via automated tool</t>
  </si>
  <si>
    <t>Do you block auto-play from running in removable media?</t>
  </si>
  <si>
    <t xml:space="preserve">Are USB's, CD's, and DVD's restricted to authorized users? </t>
  </si>
  <si>
    <t>Do you have software in place to monitor what data actions (Read, write) are done regarding removable media?</t>
  </si>
  <si>
    <t xml:space="preserve">Are USB drives restricted for use on company owned devices?  </t>
  </si>
  <si>
    <t xml:space="preserve">Is all removable media stored encrypted? </t>
  </si>
  <si>
    <t>Are wireless systems configured for at least AES and WPA2 security?</t>
  </si>
  <si>
    <t>Is wireless configured as a separate VLAN to minimize risk?</t>
  </si>
  <si>
    <t>Do you conduct scans on all servers to ensure PII is not stored in clear text?</t>
  </si>
  <si>
    <t>Are databases restricted to accept queries only from pre-specified IP addresses?</t>
  </si>
  <si>
    <t>Are admins required to use unique user IDs?</t>
  </si>
  <si>
    <t>Configure automatic lock-out so that after a set number of failed login attempts, the account is locked?</t>
  </si>
  <si>
    <t>Do you use AD change logging?</t>
  </si>
  <si>
    <t>Do you configure access controls, (including file, directory, and network share permissions) with least privilege in mind?</t>
  </si>
  <si>
    <t>If a user only needs to read specific files, the user should not have write access to those files, directories, or shares.</t>
  </si>
  <si>
    <t>Are official electronic records properly disposed/archived?</t>
  </si>
  <si>
    <t>Do you conduct security vulnerability testing as part of your application development process?</t>
  </si>
  <si>
    <t>Are visitors to sensitive areas signed in and escorted?</t>
  </si>
  <si>
    <t xml:space="preserve">Have you implemented layering, also known as defense in depth, with protections that overlap? </t>
  </si>
  <si>
    <t>This reduces the risk as no one solution can protect against all threats.</t>
  </si>
  <si>
    <t>Is there a process for requesting, establishing, issuing, and PROMPTLY closing user accounts?</t>
  </si>
  <si>
    <t>Have you categorized data based on organizational value and implemented physical and logical separation of networks and data for different organizational units?</t>
  </si>
  <si>
    <t>Security awareness banner provided when accessing launching browser?</t>
  </si>
  <si>
    <t>Have you upgraded all certificates to SHA256?</t>
  </si>
  <si>
    <t>SHA1 has been shown to be crackable per this PCWorld article..</t>
  </si>
  <si>
    <t>Do you conduct an annual penetration test and vulnerability assessments?</t>
  </si>
  <si>
    <t>Does the IRP consider after-hours events?</t>
  </si>
  <si>
    <t>Does the IRP require logging of the events?</t>
  </si>
  <si>
    <t>Do you have a way for non-employees to report security vulnerabilities? (On each site, it is recommended you list who to contact if you have a security question)</t>
  </si>
  <si>
    <t>See this networkworld.com link.</t>
  </si>
  <si>
    <t xml:space="preserve">Does the IRP's after action review include a review of the IRP? </t>
  </si>
  <si>
    <t>Are automatic alerts for an intrusion event sent to an officer of the day or more than one person?</t>
  </si>
  <si>
    <t>Is there a predefined escalation process for your incident response plan?</t>
  </si>
  <si>
    <t>PR.AT-1b: All users are tested on their training</t>
  </si>
  <si>
    <r>
      <t xml:space="preserve">Protect.Access Control (PR.AC): </t>
    </r>
    <r>
      <rPr>
        <sz val="18"/>
        <color theme="1"/>
        <rFont val="Arial Narrow"/>
        <family val="2"/>
      </rPr>
      <t>Access to assets and associated facilities is limited to authorized users, processes, or devices, and to authorized activities and transactions.</t>
    </r>
  </si>
  <si>
    <r>
      <t xml:space="preserve">Protect.Data Security (PR.DS): </t>
    </r>
    <r>
      <rPr>
        <sz val="18"/>
        <color theme="1"/>
        <rFont val="Arial Narrow"/>
        <family val="2"/>
      </rPr>
      <t>Information and records (data) are managed consistent with the organization’s risk strategy to protect the confidentiality, integrity, and availability of information.</t>
    </r>
  </si>
  <si>
    <r>
      <t xml:space="preserve">Protect.Information Protection Processes and Procedures (PR.IP): </t>
    </r>
    <r>
      <rPr>
        <sz val="18"/>
        <color theme="1"/>
        <rFont val="Arial Narrow"/>
        <family val="2"/>
      </rPr>
      <t>Security policies (that address purpose, scope, roles, responsibilities, management commitment, and coordination among organizational entities), processes, and procedures are maintained and used to manage protection of information systems and assets.</t>
    </r>
  </si>
  <si>
    <r>
      <t>Protect.Maintenance (PR.MA):</t>
    </r>
    <r>
      <rPr>
        <sz val="18"/>
        <color theme="1"/>
        <rFont val="Arial Narrow"/>
        <family val="2"/>
      </rPr>
      <t xml:space="preserve"> Maintenance and repairs of industrial control and information system components is performed consistent with policies and procedures.</t>
    </r>
  </si>
  <si>
    <r>
      <t xml:space="preserve">Protect.Protective Technology (PR.PT): </t>
    </r>
    <r>
      <rPr>
        <sz val="18"/>
        <color theme="1"/>
        <rFont val="Arial Narrow"/>
        <family val="2"/>
      </rPr>
      <t>Technical security solutions are managed to ensure the security and resilience of systems and assets, consistent with related policies, procedures, and agreements.</t>
    </r>
  </si>
  <si>
    <r>
      <t>Detect.Detection Processes (DE.DP):</t>
    </r>
    <r>
      <rPr>
        <sz val="18"/>
        <color theme="1"/>
        <rFont val="Arial Narrow"/>
        <family val="2"/>
      </rPr>
      <t xml:space="preserve"> Detection processes and procedures are maintained and tested to ensure timely and adequate awareness of anomalous events.</t>
    </r>
  </si>
  <si>
    <r>
      <t xml:space="preserve">Detect.Security Continuous Monitoring (DE.CM): </t>
    </r>
    <r>
      <rPr>
        <sz val="18"/>
        <color theme="1"/>
        <rFont val="Arial Narrow"/>
        <family val="2"/>
      </rPr>
      <t>The information system and assets are monitored at discrete intervals to identify cybersecurity events and verify the effectiveness of protective measures.</t>
    </r>
  </si>
  <si>
    <r>
      <t xml:space="preserve">Detect.Anomalies and Events (DE.AE): </t>
    </r>
    <r>
      <rPr>
        <sz val="18"/>
        <color theme="1"/>
        <rFont val="Arial Narrow"/>
        <family val="2"/>
      </rPr>
      <t>Anomalous activity is detected in a timely manner and the potential impact of events is understood.</t>
    </r>
  </si>
  <si>
    <r>
      <t xml:space="preserve">Identify.Asset Management (ID.AM): </t>
    </r>
    <r>
      <rPr>
        <sz val="18"/>
        <color theme="1"/>
        <rFont val="Arial"/>
        <family val="2"/>
      </rPr>
      <t>The data, personnel, devices, systems, and facilities that enable the organization to achieve business purposes are identified and managed consistent with their relative importance to business objectives and the organization’s risk strategy.</t>
    </r>
  </si>
  <si>
    <r>
      <t>ID.AM-1</t>
    </r>
    <r>
      <rPr>
        <sz val="12"/>
        <color rgb="FF000000"/>
        <rFont val="Arial Narrow"/>
        <family val="2"/>
      </rPr>
      <t>: Physical devices and systems within the organization are inventoried</t>
    </r>
  </si>
  <si>
    <r>
      <t>ID.AM-2:</t>
    </r>
    <r>
      <rPr>
        <sz val="12"/>
        <color rgb="FF000000"/>
        <rFont val="Arial Narrow"/>
        <family val="2"/>
      </rPr>
      <t xml:space="preserve"> Software platforms and applications within the organization are inventoried</t>
    </r>
  </si>
  <si>
    <r>
      <t xml:space="preserve">ID.AM-3: </t>
    </r>
    <r>
      <rPr>
        <sz val="12"/>
        <color rgb="FF000000"/>
        <rFont val="Arial Narrow"/>
        <family val="2"/>
      </rPr>
      <t>Organizational communication and data flows are mapped</t>
    </r>
  </si>
  <si>
    <r>
      <t>ID.AM-4:</t>
    </r>
    <r>
      <rPr>
        <sz val="12"/>
        <color rgb="FF000000"/>
        <rFont val="Arial Narrow"/>
        <family val="2"/>
      </rPr>
      <t xml:space="preserve"> External information systems are catalogued</t>
    </r>
  </si>
  <si>
    <r>
      <t>ID.AM-5:</t>
    </r>
    <r>
      <rPr>
        <sz val="12"/>
        <color rgb="FF000000"/>
        <rFont val="Arial Narrow"/>
        <family val="2"/>
      </rPr>
      <t xml:space="preserve"> Resources (e.g., hardware, devices, data, and software) are prioritized based on their classification, criticality, and business value </t>
    </r>
  </si>
  <si>
    <r>
      <t xml:space="preserve">ID.AM-6: </t>
    </r>
    <r>
      <rPr>
        <sz val="12"/>
        <color rgb="FF000000"/>
        <rFont val="Arial Narrow"/>
        <family val="2"/>
      </rPr>
      <t>Cybersecurity roles and responsibilities for the entire workforce and third-party stakeholders (e.g., suppliers, customers, partners) are established</t>
    </r>
  </si>
  <si>
    <r>
      <t xml:space="preserve">ID.BE-1: </t>
    </r>
    <r>
      <rPr>
        <sz val="12"/>
        <color rgb="FF000000"/>
        <rFont val="Arial Narrow"/>
        <family val="2"/>
      </rPr>
      <t>The organization’s role in the supply chain is identified and communicated</t>
    </r>
  </si>
  <si>
    <r>
      <t xml:space="preserve">ID.BE-2: </t>
    </r>
    <r>
      <rPr>
        <sz val="12"/>
        <color rgb="FF000000"/>
        <rFont val="Arial Narrow"/>
        <family val="2"/>
      </rPr>
      <t>The organization’s place in critical infrastructure and its industry sector is identified and communicated</t>
    </r>
  </si>
  <si>
    <r>
      <t xml:space="preserve">ID.BE-3: </t>
    </r>
    <r>
      <rPr>
        <sz val="12"/>
        <color rgb="FF000000"/>
        <rFont val="Arial Narrow"/>
        <family val="2"/>
      </rPr>
      <t>Priorities for organizational mission, objectives, and activities are established and communicated</t>
    </r>
  </si>
  <si>
    <r>
      <t>ID.BE-4</t>
    </r>
    <r>
      <rPr>
        <sz val="12"/>
        <color rgb="FF000000"/>
        <rFont val="Arial Narrow"/>
        <family val="2"/>
      </rPr>
      <t>: Dependencies and critical functions for delivery of critical services are established</t>
    </r>
  </si>
  <si>
    <r>
      <t>ID.BE-5</t>
    </r>
    <r>
      <rPr>
        <sz val="12"/>
        <color rgb="FF000000"/>
        <rFont val="Arial Narrow"/>
        <family val="2"/>
      </rPr>
      <t>: Resilience requirements to support delivery of critical services are established</t>
    </r>
  </si>
  <si>
    <r>
      <t xml:space="preserve">ID.GV-1: </t>
    </r>
    <r>
      <rPr>
        <sz val="12"/>
        <color rgb="FF000000"/>
        <rFont val="Arial Narrow"/>
        <family val="2"/>
      </rPr>
      <t>Organizational information security policy is established</t>
    </r>
  </si>
  <si>
    <r>
      <t xml:space="preserve">ID.GV-2: </t>
    </r>
    <r>
      <rPr>
        <sz val="12"/>
        <color rgb="FF000000"/>
        <rFont val="Arial Narrow"/>
        <family val="2"/>
      </rPr>
      <t>Information security roles &amp; responsibilities are coordinated and aligned with internal roles and external partners</t>
    </r>
  </si>
  <si>
    <r>
      <t xml:space="preserve">ID.GV-3: </t>
    </r>
    <r>
      <rPr>
        <sz val="12"/>
        <color rgb="FF000000"/>
        <rFont val="Arial Narrow"/>
        <family val="2"/>
      </rPr>
      <t>Legal and regulatory requirements regarding cybersecurity, including privacy and civil liberties obligations, are understood and managed</t>
    </r>
  </si>
  <si>
    <r>
      <t>ID.GV-4</t>
    </r>
    <r>
      <rPr>
        <sz val="12"/>
        <color rgb="FF000000"/>
        <rFont val="Arial Narrow"/>
        <family val="2"/>
      </rPr>
      <t>: Governance and risk management processes address cybersecurity risks</t>
    </r>
  </si>
  <si>
    <r>
      <t xml:space="preserve">ID.RA-1: </t>
    </r>
    <r>
      <rPr>
        <sz val="12"/>
        <color rgb="FF000000"/>
        <rFont val="Arial Narrow"/>
        <family val="2"/>
      </rPr>
      <t>Asset vulnerabilities are identified and documented</t>
    </r>
  </si>
  <si>
    <r>
      <t xml:space="preserve">ID.RA-2: </t>
    </r>
    <r>
      <rPr>
        <sz val="12"/>
        <color rgb="FF000000"/>
        <rFont val="Arial Narrow"/>
        <family val="2"/>
      </rPr>
      <t>Threat and vulnerability information is received from information sharing forums and sources</t>
    </r>
  </si>
  <si>
    <r>
      <t xml:space="preserve">ID.RA-3: </t>
    </r>
    <r>
      <rPr>
        <sz val="12"/>
        <color rgb="FF000000"/>
        <rFont val="Arial Narrow"/>
        <family val="2"/>
      </rPr>
      <t>Threats, both internal and external, are identified and documented</t>
    </r>
  </si>
  <si>
    <r>
      <t xml:space="preserve">ID.RA-4: </t>
    </r>
    <r>
      <rPr>
        <sz val="12"/>
        <color rgb="FF000000"/>
        <rFont val="Arial Narrow"/>
        <family val="2"/>
      </rPr>
      <t>Potential business impacts and likelihoods are identified</t>
    </r>
  </si>
  <si>
    <r>
      <t>ID.RA-5</t>
    </r>
    <r>
      <rPr>
        <sz val="12"/>
        <color rgb="FF000000"/>
        <rFont val="Arial Narrow"/>
        <family val="2"/>
      </rPr>
      <t>: Threats, vulnerabilities, likelihoods, and impacts are used to determine risk</t>
    </r>
  </si>
  <si>
    <r>
      <t xml:space="preserve">ID.RA-6: </t>
    </r>
    <r>
      <rPr>
        <sz val="12"/>
        <color rgb="FF000000"/>
        <rFont val="Arial Narrow"/>
        <family val="2"/>
      </rPr>
      <t>Risk responses are identified and prioritized</t>
    </r>
  </si>
  <si>
    <r>
      <t xml:space="preserve">ID.RM-1: </t>
    </r>
    <r>
      <rPr>
        <sz val="12"/>
        <color rgb="FF000000"/>
        <rFont val="Arial Narrow"/>
        <family val="2"/>
      </rPr>
      <t>Risk management processes are established, managed, and agreed to by organizational stakeholders</t>
    </r>
  </si>
  <si>
    <r>
      <t xml:space="preserve">ID.RM-2: </t>
    </r>
    <r>
      <rPr>
        <sz val="12"/>
        <color rgb="FF000000"/>
        <rFont val="Arial Narrow"/>
        <family val="2"/>
      </rPr>
      <t>Organizational risk tolerance is determined and clearly expressed</t>
    </r>
  </si>
  <si>
    <r>
      <t>ID.RM-3</t>
    </r>
    <r>
      <rPr>
        <sz val="12"/>
        <color rgb="FF000000"/>
        <rFont val="Arial Narrow"/>
        <family val="2"/>
      </rPr>
      <t>: The organization’s determination of risk tolerance is informed by its role in critical infrastructure and sector specific risk analysis</t>
    </r>
  </si>
  <si>
    <t>Access to servers is not restricted</t>
  </si>
  <si>
    <t>Servers are in locked room under key access, with access available to non-technology staff</t>
  </si>
  <si>
    <t>Servers are in locked room under key access, with access limited to technology and janitorial staff</t>
  </si>
  <si>
    <t>Servers are in locked room under card key access, with access limited to technology and janitorial staff</t>
  </si>
  <si>
    <t>Servers are in locked room under biometric access, with access limited to technology and janitorial staff</t>
  </si>
  <si>
    <t>Physical Access to servers is limited? (Best Fit)</t>
  </si>
  <si>
    <t>PR.AT-1d: Additional awareness is provided.</t>
  </si>
  <si>
    <t>Third Parties are not given security training</t>
  </si>
  <si>
    <t xml:space="preserve">Third Parties have educational materials made available to them. </t>
  </si>
  <si>
    <t>Educational materials are provided Third Parties upon on-boarding</t>
  </si>
  <si>
    <t xml:space="preserve">Contracting Process (Best Fit) </t>
  </si>
  <si>
    <r>
      <t xml:space="preserve">Protect.Awareness and Training (PR.AT): </t>
    </r>
    <r>
      <rPr>
        <sz val="18"/>
        <color theme="1"/>
        <rFont val="Arial Narrow"/>
        <family val="2"/>
      </rPr>
      <t>The organization’s personnel and partners are provided cybersecurity awareness education and are adequately trained to perform their information security-related duties and responsibilities consistent with related policies, procedures, and agreements.</t>
    </r>
  </si>
  <si>
    <t>Third Party staff are required to go through education every year (minimum of 30 minutes)</t>
  </si>
  <si>
    <t>Third Parties are required to go through education once every 2 years for 30 minutes</t>
  </si>
  <si>
    <t>Senior Executives are not given security training</t>
  </si>
  <si>
    <t>Senior Executives are given standard security training required of staff</t>
  </si>
  <si>
    <t xml:space="preserve"> Physical and information security personnel are not given additional training</t>
  </si>
  <si>
    <t>Are Senior Executives given additional training? (pick best fit)</t>
  </si>
  <si>
    <t>Are physical and information security personnel given additional training? (pick best fit)</t>
  </si>
  <si>
    <t>WHY OR WHY NOT 
(more to come…)</t>
  </si>
  <si>
    <t xml:space="preserve">To find "failed" questions, click on filter arrow column 
D, E, F, or G to right and only select "F".  </t>
  </si>
  <si>
    <t>The organization’s role in the supply chain is identified and communicated</t>
  </si>
  <si>
    <t>Dependencies and critical functions for delivery of critical services are established</t>
  </si>
  <si>
    <t>The organization’s place in critical infrastructure and its industry sector is identified and communicated</t>
  </si>
  <si>
    <t>Priorities for organizational mission, objectives, and activities are established and communicated</t>
  </si>
  <si>
    <t>This helps keep security top of mind</t>
  </si>
  <si>
    <r>
      <t xml:space="preserve">Identify.Risk Assessment (ID.RA): </t>
    </r>
    <r>
      <rPr>
        <sz val="18"/>
        <color theme="1"/>
        <rFont val="Arial"/>
        <family val="2"/>
      </rPr>
      <t>The organization understands the cybersecurity risk to organizational operations (including mission, functions, image, or reputation), organizational assets, and individuals.</t>
    </r>
  </si>
  <si>
    <t>Are Information security roles &amp; responsibilities coordinated and aligned with internal roles and external partners</t>
  </si>
  <si>
    <t>Are Legal and regulatory requirements regarding cybersecurity, including privacy and civil liberties obligations understood and managed</t>
  </si>
  <si>
    <t>Do governance and risk management processes address cybersecurity risks?</t>
  </si>
  <si>
    <r>
      <t xml:space="preserve">Identify.Risk Management Strategy (ID.RM): </t>
    </r>
    <r>
      <rPr>
        <sz val="18"/>
        <color theme="1"/>
        <rFont val="Arial"/>
        <family val="2"/>
      </rPr>
      <t>The organization’s priorities, constraints, risk tolerances, and assumptions are established and used to support operational risk decisions.</t>
    </r>
  </si>
  <si>
    <t xml:space="preserve">Do you regularly audit data / system access levels granted to staff </t>
  </si>
  <si>
    <t>Software is in place to delete all copies, scans, and print jobs from the internal memory of all copiers and printers upon completion of job?</t>
  </si>
  <si>
    <t>Do you wipe drives to DoD standards before discarding them (or their PCs)?</t>
  </si>
  <si>
    <r>
      <t xml:space="preserve">Identify.Business Environment (ID.BE): </t>
    </r>
    <r>
      <rPr>
        <sz val="18"/>
        <color theme="1"/>
        <rFont val="Arial"/>
        <family val="2"/>
      </rPr>
      <t>The organization’s mission, objectives, stakeholders, and activities are understood and prioritized; this information is used to inform cybersecurity roles, responsibilities, and risk management decisions.</t>
    </r>
  </si>
  <si>
    <r>
      <t xml:space="preserve">Identify.Governance (ID.GV): </t>
    </r>
    <r>
      <rPr>
        <sz val="18"/>
        <color theme="1"/>
        <rFont val="Arial"/>
        <family val="2"/>
      </rPr>
      <t>The policies, procedures, and processes to manage and monitor the organization’s regulatory, legal, risk, environmental, and operational requirements are understood and inform the management of cybersecurity risk.</t>
    </r>
  </si>
  <si>
    <t>Is the capacity review process tied into budgeting process</t>
  </si>
  <si>
    <t>Has a baseline configuration of information technology/industrial control systems been created and maintained</t>
  </si>
  <si>
    <t>Are virus scans conducted on end user equipment automatic and at least weekly</t>
  </si>
  <si>
    <t>Are virus scans conducted on servers automatically and at least weekly</t>
  </si>
  <si>
    <t>Are protection efforts and results included in quarterly (or more frequent) reports to senior management?</t>
  </si>
  <si>
    <t>Can users enhance their own spam filtering</t>
  </si>
  <si>
    <t>Do you allow Bring Your Own Device? (if no, answer and then skip the next few questions)</t>
  </si>
  <si>
    <r>
      <t>Respond.Response Planning (RS.RP):</t>
    </r>
    <r>
      <rPr>
        <sz val="18"/>
        <color theme="1"/>
        <rFont val="Arial Narrow"/>
        <family val="2"/>
      </rPr>
      <t xml:space="preserve"> Response processes and procedures are executed and maintained, to ensure timely response to detected cybersecurity events.</t>
    </r>
  </si>
  <si>
    <t>Do you have an Incident Response Plan (IRP)?</t>
  </si>
  <si>
    <r>
      <t xml:space="preserve">Respond.Analysis (RS.AN): </t>
    </r>
    <r>
      <rPr>
        <sz val="18"/>
        <color theme="1"/>
        <rFont val="Arial Narrow"/>
        <family val="2"/>
      </rPr>
      <t>Analysis is conducted to ensure adequate response and support recovery activities.</t>
    </r>
  </si>
  <si>
    <r>
      <t xml:space="preserve">Respond.Communications (RS.CO): </t>
    </r>
    <r>
      <rPr>
        <sz val="18"/>
        <color theme="1"/>
        <rFont val="Arial Narrow"/>
        <family val="2"/>
      </rPr>
      <t>Response activities are coordinated with internal and external stakeholders, as appropriate, to include external support from law enforcement agencies.</t>
    </r>
  </si>
  <si>
    <r>
      <t xml:space="preserve">Respond.Mitigation (RS.MI): </t>
    </r>
    <r>
      <rPr>
        <sz val="18"/>
        <color theme="1"/>
        <rFont val="Arial Narrow"/>
        <family val="2"/>
      </rPr>
      <t>Activities are performed to prevent expansion of an event, mitigate its effects, and eradicate the incident.</t>
    </r>
  </si>
  <si>
    <t>Have you documented or implemented a tool to set a baseline of network operations and data flows?</t>
  </si>
  <si>
    <t>One such tool (of many) is Check Point Systems.</t>
  </si>
  <si>
    <t>Does your IRP incorporate an Incident Response Checklist?</t>
  </si>
  <si>
    <r>
      <t xml:space="preserve">Respond.Improvements (RS.IM): </t>
    </r>
    <r>
      <rPr>
        <sz val="18"/>
        <color theme="1"/>
        <rFont val="Arial Narrow"/>
        <family val="2"/>
      </rPr>
      <t>Organizational response activities are improved by incorporating lessons learned from current and previous detection/response activities.</t>
    </r>
  </si>
  <si>
    <t>Are logs and actions shared with the IRP team and their managers?</t>
  </si>
  <si>
    <t>Does the IRP outline coordination processes with the stakeholders of affected systems, facilities, and users?</t>
  </si>
  <si>
    <t>Does the IRP include a review of security training and educational plans post-event?</t>
  </si>
  <si>
    <t xml:space="preserve">Has the IRP included a process to ensure the scope of the impact has been identified? </t>
  </si>
  <si>
    <t xml:space="preserve">Has the IRP included a process to log the outcomes of investigations and document lessons learned? </t>
  </si>
  <si>
    <t>Let's avoid "lessons repeated"…</t>
  </si>
  <si>
    <t xml:space="preserve">are key logs are reviewed to ensure proper problem isolation? </t>
  </si>
  <si>
    <t>Has the IRP included a process to ensure key logs are saved in a timely fashion for future reference and investigations.</t>
  </si>
  <si>
    <t xml:space="preserve">Has the IRP included a process to identify mitigation tools to reduce future risks. </t>
  </si>
  <si>
    <t>Is the IRP reviewed and updated on a bi-annual basis in the absence of an event and on an semi-annual basis if an event was experienced during the past six months?</t>
  </si>
  <si>
    <r>
      <t xml:space="preserve">RS.RP-1: </t>
    </r>
    <r>
      <rPr>
        <sz val="12"/>
        <color theme="1"/>
        <rFont val="Arial Narrow"/>
        <family val="2"/>
      </rPr>
      <t>Response plan is executed during or after an event</t>
    </r>
  </si>
  <si>
    <r>
      <t xml:space="preserve">RS.CO-1: </t>
    </r>
    <r>
      <rPr>
        <sz val="12"/>
        <color rgb="FF000000"/>
        <rFont val="Arial Narrow"/>
        <family val="2"/>
      </rPr>
      <t>Personnel know their roles and order of operations when a response is needed</t>
    </r>
  </si>
  <si>
    <r>
      <t xml:space="preserve">RS.CO-2: </t>
    </r>
    <r>
      <rPr>
        <sz val="12"/>
        <color rgb="FF000000"/>
        <rFont val="Arial Narrow"/>
        <family val="2"/>
      </rPr>
      <t>Events are reported consistent with established criteria</t>
    </r>
  </si>
  <si>
    <r>
      <t xml:space="preserve">RS.CO-3: </t>
    </r>
    <r>
      <rPr>
        <sz val="12"/>
        <color theme="1"/>
        <rFont val="Arial Narrow"/>
        <family val="2"/>
      </rPr>
      <t>Information is shared consistent with response plans</t>
    </r>
  </si>
  <si>
    <r>
      <t xml:space="preserve">RS.CO-4: </t>
    </r>
    <r>
      <rPr>
        <sz val="12"/>
        <color theme="1"/>
        <rFont val="Arial Narrow"/>
        <family val="2"/>
      </rPr>
      <t>Coordination with stakeholders occurs consistent with response plans</t>
    </r>
  </si>
  <si>
    <r>
      <t xml:space="preserve">RS.CO-5: </t>
    </r>
    <r>
      <rPr>
        <sz val="12"/>
        <color theme="1"/>
        <rFont val="Arial Narrow"/>
        <family val="2"/>
      </rPr>
      <t>Voluntary information sharing occurs with external stakeholders to achieve broader cybersecurity situational awareness</t>
    </r>
    <r>
      <rPr>
        <sz val="12"/>
        <color rgb="FF000000"/>
        <rFont val="Arial Narrow"/>
        <family val="2"/>
      </rPr>
      <t xml:space="preserve"> </t>
    </r>
  </si>
  <si>
    <r>
      <t xml:space="preserve">RS.AN-1: </t>
    </r>
    <r>
      <rPr>
        <sz val="12"/>
        <color rgb="FF000000"/>
        <rFont val="Arial Narrow"/>
        <family val="2"/>
      </rPr>
      <t>Notifications from detection systems are investigated </t>
    </r>
  </si>
  <si>
    <r>
      <t xml:space="preserve">RS.AN-2: </t>
    </r>
    <r>
      <rPr>
        <sz val="12"/>
        <color rgb="FF000000"/>
        <rFont val="Arial Narrow"/>
        <family val="2"/>
      </rPr>
      <t>The impact of the incident is understood</t>
    </r>
  </si>
  <si>
    <r>
      <t xml:space="preserve">RS.AN-3: </t>
    </r>
    <r>
      <rPr>
        <sz val="12"/>
        <color rgb="FF000000"/>
        <rFont val="Arial Narrow"/>
        <family val="2"/>
      </rPr>
      <t>Forensics are performed</t>
    </r>
  </si>
  <si>
    <r>
      <t xml:space="preserve">RS.AN-4: </t>
    </r>
    <r>
      <rPr>
        <sz val="12"/>
        <color rgb="FF000000"/>
        <rFont val="Arial Narrow"/>
        <family val="2"/>
      </rPr>
      <t>Incidents are categorized consistent with response plans</t>
    </r>
  </si>
  <si>
    <r>
      <t xml:space="preserve">RS.MI-1: </t>
    </r>
    <r>
      <rPr>
        <sz val="12"/>
        <color rgb="FF000000"/>
        <rFont val="Arial Narrow"/>
        <family val="2"/>
      </rPr>
      <t>Incidents are contained</t>
    </r>
  </si>
  <si>
    <r>
      <t xml:space="preserve">RS.MI-2: </t>
    </r>
    <r>
      <rPr>
        <sz val="12"/>
        <color rgb="FF000000"/>
        <rFont val="Arial Narrow"/>
        <family val="2"/>
      </rPr>
      <t>Incidents are mitigated</t>
    </r>
  </si>
  <si>
    <r>
      <t xml:space="preserve">RS.MI-3: </t>
    </r>
    <r>
      <rPr>
        <sz val="12"/>
        <color rgb="FF000000"/>
        <rFont val="Arial Narrow"/>
        <family val="2"/>
      </rPr>
      <t>Newly identified vulnerabilities are mitigated or documented as accepted risks</t>
    </r>
  </si>
  <si>
    <r>
      <t xml:space="preserve">RS.IM-1: </t>
    </r>
    <r>
      <rPr>
        <sz val="12"/>
        <color rgb="FF000000"/>
        <rFont val="Arial Narrow"/>
        <family val="2"/>
      </rPr>
      <t>Response</t>
    </r>
    <r>
      <rPr>
        <b/>
        <sz val="12"/>
        <color rgb="FF000000"/>
        <rFont val="Arial Narrow"/>
        <family val="2"/>
      </rPr>
      <t xml:space="preserve"> </t>
    </r>
    <r>
      <rPr>
        <sz val="12"/>
        <color rgb="FF000000"/>
        <rFont val="Arial Narrow"/>
        <family val="2"/>
      </rPr>
      <t>plans incorporate lessons learned</t>
    </r>
  </si>
  <si>
    <r>
      <t xml:space="preserve">RS.IM-2: </t>
    </r>
    <r>
      <rPr>
        <sz val="12"/>
        <color rgb="FF000000"/>
        <rFont val="Arial Narrow"/>
        <family val="2"/>
      </rPr>
      <t>Response strategies are updated</t>
    </r>
  </si>
  <si>
    <r>
      <t xml:space="preserve">Recover.Recovery Planning (RC.RP): </t>
    </r>
    <r>
      <rPr>
        <sz val="18"/>
        <color theme="1"/>
        <rFont val="Arial Narrow"/>
        <family val="2"/>
      </rPr>
      <t>Recovery processes and procedures are executed and maintained to ensure timely restoration of systems or assets affected by cybersecurity events.</t>
    </r>
  </si>
  <si>
    <r>
      <t xml:space="preserve">Recover.Improvements (RC.IM): </t>
    </r>
    <r>
      <rPr>
        <sz val="18"/>
        <color theme="1"/>
        <rFont val="Arial Narrow"/>
        <family val="2"/>
      </rPr>
      <t>Recovery planning and processes are improved by incorporating lessons learned into future activities.</t>
    </r>
  </si>
  <si>
    <r>
      <t xml:space="preserve">Recover.Communications (RC.CO): </t>
    </r>
    <r>
      <rPr>
        <sz val="18"/>
        <color theme="1"/>
        <rFont val="Arial Narrow"/>
        <family val="2"/>
      </rPr>
      <t>Restoration activities are coordinated with internal and external parties, such as coordinating centers, Internet Service Providers, owners of attacking systems, victims, other CSIRTs, and vendors.</t>
    </r>
  </si>
  <si>
    <r>
      <t xml:space="preserve">RC.RP-1: </t>
    </r>
    <r>
      <rPr>
        <sz val="12"/>
        <color theme="1"/>
        <rFont val="Arial Narrow"/>
        <family val="2"/>
      </rPr>
      <t>Recovery plan is executed during or after an event</t>
    </r>
  </si>
  <si>
    <r>
      <t xml:space="preserve">RC.IM-1: </t>
    </r>
    <r>
      <rPr>
        <sz val="12"/>
        <color rgb="FF000000"/>
        <rFont val="Arial Narrow"/>
        <family val="2"/>
      </rPr>
      <t>Recovery plans incorporate lessons learned</t>
    </r>
  </si>
  <si>
    <r>
      <t xml:space="preserve">RC.IM-2: </t>
    </r>
    <r>
      <rPr>
        <sz val="12"/>
        <color rgb="FF000000"/>
        <rFont val="Arial Narrow"/>
        <family val="2"/>
      </rPr>
      <t>Recovery strategies are updated</t>
    </r>
  </si>
  <si>
    <r>
      <t xml:space="preserve">RC.CO-1: </t>
    </r>
    <r>
      <rPr>
        <sz val="12"/>
        <color rgb="FF000000"/>
        <rFont val="Arial Narrow"/>
        <family val="2"/>
      </rPr>
      <t>Public relations are managed</t>
    </r>
  </si>
  <si>
    <r>
      <t xml:space="preserve">RC.CO-2: </t>
    </r>
    <r>
      <rPr>
        <sz val="12"/>
        <color rgb="FF000000"/>
        <rFont val="Arial Narrow"/>
        <family val="2"/>
      </rPr>
      <t>Reputation after an event is repaired</t>
    </r>
  </si>
  <si>
    <r>
      <t xml:space="preserve">RC.CO-3: </t>
    </r>
    <r>
      <rPr>
        <sz val="12"/>
        <color rgb="FF000000"/>
        <rFont val="Arial Narrow"/>
        <family val="2"/>
      </rPr>
      <t>Recovery activities are communicated to internal stakeholders and executive and management teams</t>
    </r>
  </si>
  <si>
    <r>
      <t xml:space="preserve">DE.AE-1: </t>
    </r>
    <r>
      <rPr>
        <sz val="12"/>
        <color rgb="FF000000"/>
        <rFont val="Arial Narrow"/>
        <family val="2"/>
      </rPr>
      <t>A baseline of network operations and expected data flows for users and systems is established and managed</t>
    </r>
  </si>
  <si>
    <r>
      <t xml:space="preserve">DE.AE-2: </t>
    </r>
    <r>
      <rPr>
        <sz val="12"/>
        <color rgb="FF000000"/>
        <rFont val="Arial Narrow"/>
        <family val="2"/>
      </rPr>
      <t>Detected events are analyzed to understand attack targets and methods</t>
    </r>
  </si>
  <si>
    <r>
      <t xml:space="preserve">DE.AE-3: </t>
    </r>
    <r>
      <rPr>
        <sz val="12"/>
        <color rgb="FF000000"/>
        <rFont val="Arial Narrow"/>
        <family val="2"/>
      </rPr>
      <t>Event data are aggregated and correlated from multiple sources and sensors</t>
    </r>
  </si>
  <si>
    <r>
      <t xml:space="preserve">DE.AE-4: </t>
    </r>
    <r>
      <rPr>
        <sz val="12"/>
        <color rgb="FF000000"/>
        <rFont val="Arial Narrow"/>
        <family val="2"/>
      </rPr>
      <t>Impact of events is determined</t>
    </r>
  </si>
  <si>
    <r>
      <t xml:space="preserve">DE.AE-5: </t>
    </r>
    <r>
      <rPr>
        <sz val="12"/>
        <color rgb="FF000000"/>
        <rFont val="Arial Narrow"/>
        <family val="2"/>
      </rPr>
      <t>Incident alert thresholds are established</t>
    </r>
  </si>
  <si>
    <r>
      <t xml:space="preserve">DE.CM-1: </t>
    </r>
    <r>
      <rPr>
        <sz val="12"/>
        <color rgb="FF000000"/>
        <rFont val="Arial Narrow"/>
        <family val="2"/>
      </rPr>
      <t>The network is</t>
    </r>
    <r>
      <rPr>
        <b/>
        <sz val="12"/>
        <color rgb="FF000000"/>
        <rFont val="Arial Narrow"/>
        <family val="2"/>
      </rPr>
      <t xml:space="preserve"> </t>
    </r>
    <r>
      <rPr>
        <sz val="12"/>
        <color rgb="FF000000"/>
        <rFont val="Arial Narrow"/>
        <family val="2"/>
      </rPr>
      <t>monitored to detect potential cybersecurity events</t>
    </r>
  </si>
  <si>
    <r>
      <t xml:space="preserve">DE.DP-1: </t>
    </r>
    <r>
      <rPr>
        <sz val="12"/>
        <color rgb="FF000000"/>
        <rFont val="Arial Narrow"/>
        <family val="2"/>
      </rPr>
      <t>Roles and responsibilities for detection are well defined to ensure accountability</t>
    </r>
  </si>
  <si>
    <r>
      <t xml:space="preserve">DE.DP-2: </t>
    </r>
    <r>
      <rPr>
        <sz val="12"/>
        <color rgb="FF000000"/>
        <rFont val="Arial Narrow"/>
        <family val="2"/>
      </rPr>
      <t>Detection activities comply with all applicable requirements</t>
    </r>
  </si>
  <si>
    <r>
      <t xml:space="preserve">DE.DP-3: </t>
    </r>
    <r>
      <rPr>
        <sz val="12"/>
        <color rgb="FF000000"/>
        <rFont val="Arial Narrow"/>
        <family val="2"/>
      </rPr>
      <t>Detection processes are tested</t>
    </r>
  </si>
  <si>
    <r>
      <t xml:space="preserve">DE.DP-4: </t>
    </r>
    <r>
      <rPr>
        <sz val="12"/>
        <color rgb="FF000000"/>
        <rFont val="Arial Narrow"/>
        <family val="2"/>
      </rPr>
      <t>Event detection information is communicated to appropriate parties</t>
    </r>
  </si>
  <si>
    <r>
      <t xml:space="preserve">DE.DP-5: </t>
    </r>
    <r>
      <rPr>
        <sz val="12"/>
        <color rgb="FF000000"/>
        <rFont val="Arial Narrow"/>
        <family val="2"/>
      </rPr>
      <t>Detection processes are continuously improved</t>
    </r>
  </si>
  <si>
    <r>
      <t xml:space="preserve">DE.CM-2: </t>
    </r>
    <r>
      <rPr>
        <sz val="12"/>
        <color rgb="FF000000"/>
        <rFont val="Arial Narrow"/>
        <family val="2"/>
      </rPr>
      <t>The physical environment is monitored to detect potential cybersecurity events</t>
    </r>
  </si>
  <si>
    <r>
      <t xml:space="preserve">DE.CM-3: </t>
    </r>
    <r>
      <rPr>
        <sz val="12"/>
        <color rgb="FF000000"/>
        <rFont val="Arial Narrow"/>
        <family val="2"/>
      </rPr>
      <t>Personnel activity is monitored to detect potential cybersecurity events</t>
    </r>
  </si>
  <si>
    <r>
      <t xml:space="preserve">DE.CM-4: </t>
    </r>
    <r>
      <rPr>
        <sz val="12"/>
        <color rgb="FF000000"/>
        <rFont val="Arial Narrow"/>
        <family val="2"/>
      </rPr>
      <t>Malicious code is detected</t>
    </r>
  </si>
  <si>
    <r>
      <t xml:space="preserve">DE.CM-5: </t>
    </r>
    <r>
      <rPr>
        <sz val="12"/>
        <color rgb="FF000000"/>
        <rFont val="Arial Narrow"/>
        <family val="2"/>
      </rPr>
      <t>Unauthorized mobile code is detected</t>
    </r>
  </si>
  <si>
    <r>
      <t xml:space="preserve">DE.CM-6: </t>
    </r>
    <r>
      <rPr>
        <sz val="12"/>
        <color rgb="FF000000"/>
        <rFont val="Arial Narrow"/>
        <family val="2"/>
      </rPr>
      <t>External service provider activity is monitored to detect potential cybersecurity events</t>
    </r>
  </si>
  <si>
    <r>
      <t xml:space="preserve">DE.CM-7: </t>
    </r>
    <r>
      <rPr>
        <sz val="12"/>
        <color rgb="FF000000"/>
        <rFont val="Arial Narrow"/>
        <family val="2"/>
      </rPr>
      <t>Monitoring for unauthorized personnel, connections, devices, and software is performed</t>
    </r>
  </si>
  <si>
    <r>
      <t xml:space="preserve">DE.CM-8: </t>
    </r>
    <r>
      <rPr>
        <sz val="12"/>
        <color rgb="FF000000"/>
        <rFont val="Arial Narrow"/>
        <family val="2"/>
      </rPr>
      <t>Vulnerability scans are performed</t>
    </r>
  </si>
  <si>
    <r>
      <t xml:space="preserve">PR.AC-1: </t>
    </r>
    <r>
      <rPr>
        <sz val="12"/>
        <color rgb="FF000000"/>
        <rFont val="Arial Narrow"/>
        <family val="2"/>
      </rPr>
      <t>Identities and credentials are managed for authorized devices and users</t>
    </r>
  </si>
  <si>
    <r>
      <t xml:space="preserve">PR.AC-2: </t>
    </r>
    <r>
      <rPr>
        <sz val="12"/>
        <color rgb="FF000000"/>
        <rFont val="Arial Narrow"/>
        <family val="2"/>
      </rPr>
      <t>Physical access to assets is managed and protected</t>
    </r>
  </si>
  <si>
    <r>
      <t xml:space="preserve">PR.AC-3: </t>
    </r>
    <r>
      <rPr>
        <sz val="12"/>
        <color rgb="FF000000"/>
        <rFont val="Arial Narrow"/>
        <family val="2"/>
      </rPr>
      <t>Remote access is managed</t>
    </r>
  </si>
  <si>
    <r>
      <t xml:space="preserve">PR.AC-4: </t>
    </r>
    <r>
      <rPr>
        <sz val="12"/>
        <rFont val="Arial Narrow"/>
        <family val="2"/>
      </rPr>
      <t>Access permissions are managed, incorporating the principles of least privilege and separation of duties</t>
    </r>
  </si>
  <si>
    <r>
      <t xml:space="preserve">PR.AC-5: </t>
    </r>
    <r>
      <rPr>
        <sz val="12"/>
        <color rgb="FF000000"/>
        <rFont val="Arial Narrow"/>
        <family val="2"/>
      </rPr>
      <t>Network integrity is protected, incorporating network segregation where appropriate</t>
    </r>
  </si>
  <si>
    <r>
      <t xml:space="preserve">PR.DS-1: </t>
    </r>
    <r>
      <rPr>
        <sz val="12"/>
        <color rgb="FF000000"/>
        <rFont val="Arial Narrow"/>
        <family val="2"/>
      </rPr>
      <t>Data-at-rest is protected</t>
    </r>
  </si>
  <si>
    <r>
      <t xml:space="preserve">PR.DS-2: </t>
    </r>
    <r>
      <rPr>
        <sz val="12"/>
        <color rgb="FF000000"/>
        <rFont val="Arial Narrow"/>
        <family val="2"/>
      </rPr>
      <t>Data-in-transit is protected</t>
    </r>
  </si>
  <si>
    <r>
      <t xml:space="preserve">PR.DS-3: </t>
    </r>
    <r>
      <rPr>
        <sz val="12"/>
        <color rgb="FF000000"/>
        <rFont val="Arial Narrow"/>
        <family val="2"/>
      </rPr>
      <t>Assets are formally managed throughout removal, transfers, and disposition</t>
    </r>
  </si>
  <si>
    <r>
      <t xml:space="preserve">PR.DS-4: </t>
    </r>
    <r>
      <rPr>
        <sz val="12"/>
        <color rgb="FF000000"/>
        <rFont val="Arial Narrow"/>
        <family val="2"/>
      </rPr>
      <t>Adequate capacity to ensure availability is maintained</t>
    </r>
  </si>
  <si>
    <r>
      <t xml:space="preserve">PR.DS-5: </t>
    </r>
    <r>
      <rPr>
        <sz val="12"/>
        <color rgb="FF000000"/>
        <rFont val="Arial Narrow"/>
        <family val="2"/>
      </rPr>
      <t>Protections against data leaks are implemented</t>
    </r>
  </si>
  <si>
    <r>
      <t xml:space="preserve">PR.DS-6: </t>
    </r>
    <r>
      <rPr>
        <sz val="12"/>
        <color rgb="FF000000"/>
        <rFont val="Arial Narrow"/>
        <family val="2"/>
      </rPr>
      <t>Integrity checking mechanisms are used to verify software, firmware, and information integrity</t>
    </r>
  </si>
  <si>
    <r>
      <rPr>
        <b/>
        <sz val="12"/>
        <color rgb="FF000000"/>
        <rFont val="Arial Narrow"/>
        <family val="2"/>
      </rPr>
      <t xml:space="preserve">PR.AT-1: </t>
    </r>
    <r>
      <rPr>
        <sz val="12"/>
        <color rgb="FF000000"/>
        <rFont val="Arial Narrow"/>
        <family val="2"/>
      </rPr>
      <t xml:space="preserve">All users are informed and trained </t>
    </r>
  </si>
  <si>
    <r>
      <t xml:space="preserve">PR.AT-2: </t>
    </r>
    <r>
      <rPr>
        <sz val="12"/>
        <color rgb="FF000000"/>
        <rFont val="Arial Narrow"/>
        <family val="2"/>
      </rPr>
      <t xml:space="preserve">Privileged users understand roles &amp; responsibilities </t>
    </r>
  </si>
  <si>
    <r>
      <t xml:space="preserve">PR.AT-3: </t>
    </r>
    <r>
      <rPr>
        <sz val="12"/>
        <color rgb="FF000000"/>
        <rFont val="Arial Narrow"/>
        <family val="2"/>
      </rPr>
      <t xml:space="preserve">Third-party stakeholders (e.g., suppliers, customers, partners) understand roles &amp; responsibilities </t>
    </r>
  </si>
  <si>
    <r>
      <t xml:space="preserve">PR.AT-4: </t>
    </r>
    <r>
      <rPr>
        <sz val="12"/>
        <color rgb="FF000000"/>
        <rFont val="Arial Narrow"/>
        <family val="2"/>
      </rPr>
      <t xml:space="preserve">Senior executives understand roles &amp; responsibilities </t>
    </r>
  </si>
  <si>
    <r>
      <t xml:space="preserve">PR.AT-5: </t>
    </r>
    <r>
      <rPr>
        <sz val="12"/>
        <color rgb="FF000000"/>
        <rFont val="Arial Narrow"/>
        <family val="2"/>
      </rPr>
      <t xml:space="preserve">Physical and information security personnel understand roles &amp; responsibilities </t>
    </r>
  </si>
  <si>
    <r>
      <t xml:space="preserve">PR.IP-1: </t>
    </r>
    <r>
      <rPr>
        <sz val="12"/>
        <color rgb="FF000000"/>
        <rFont val="Arial Narrow"/>
        <family val="2"/>
      </rPr>
      <t>A baseline configuration of information technology/industrial control systems is created and maintained</t>
    </r>
  </si>
  <si>
    <r>
      <t xml:space="preserve">PR.IP-2: </t>
    </r>
    <r>
      <rPr>
        <sz val="12"/>
        <color rgb="FF000000"/>
        <rFont val="Arial Narrow"/>
        <family val="2"/>
      </rPr>
      <t>A System Development Life Cycle to manage systems is implemented</t>
    </r>
  </si>
  <si>
    <r>
      <t xml:space="preserve">PR.IP-3: </t>
    </r>
    <r>
      <rPr>
        <sz val="12"/>
        <color rgb="FF000000"/>
        <rFont val="Arial Narrow"/>
        <family val="2"/>
      </rPr>
      <t>Configuration change control processes are in place</t>
    </r>
  </si>
  <si>
    <r>
      <t xml:space="preserve">PR.IP-4: </t>
    </r>
    <r>
      <rPr>
        <sz val="12"/>
        <color rgb="FF000000"/>
        <rFont val="Arial Narrow"/>
        <family val="2"/>
      </rPr>
      <t>Backups of information are conducted, maintained, and tested periodically</t>
    </r>
  </si>
  <si>
    <r>
      <t xml:space="preserve">PR.IP-5: </t>
    </r>
    <r>
      <rPr>
        <sz val="12"/>
        <color rgb="FF000000"/>
        <rFont val="Arial Narrow"/>
        <family val="2"/>
      </rPr>
      <t>Policy and regulations regarding the physical operating environment for organizational assets are met</t>
    </r>
  </si>
  <si>
    <r>
      <t xml:space="preserve">PR.IP-6: </t>
    </r>
    <r>
      <rPr>
        <sz val="12"/>
        <color rgb="FF000000"/>
        <rFont val="Arial Narrow"/>
        <family val="2"/>
      </rPr>
      <t>Data is destroyed according to policy</t>
    </r>
  </si>
  <si>
    <r>
      <t xml:space="preserve">PR.IP-7: </t>
    </r>
    <r>
      <rPr>
        <sz val="12"/>
        <color rgb="FF000000"/>
        <rFont val="Arial Narrow"/>
        <family val="2"/>
      </rPr>
      <t>Protection processes are continuously improved</t>
    </r>
  </si>
  <si>
    <r>
      <t xml:space="preserve">PR.IP-8: </t>
    </r>
    <r>
      <rPr>
        <sz val="12"/>
        <color rgb="FF000000"/>
        <rFont val="Arial Narrow"/>
        <family val="2"/>
      </rPr>
      <t>Effectiveness of protection technologies is shared with appropriate parties</t>
    </r>
  </si>
  <si>
    <r>
      <t xml:space="preserve">PR.IP-9: </t>
    </r>
    <r>
      <rPr>
        <sz val="12"/>
        <color rgb="FF000000"/>
        <rFont val="Arial Narrow"/>
        <family val="2"/>
      </rPr>
      <t>Response plans (Incident Response and Business Continuity) and recovery plans (Incident Recovery and Disaster Recovery) are in place and managed</t>
    </r>
  </si>
  <si>
    <r>
      <t xml:space="preserve">PR.IP-10: </t>
    </r>
    <r>
      <rPr>
        <sz val="12"/>
        <color rgb="FF000000"/>
        <rFont val="Arial Narrow"/>
        <family val="2"/>
      </rPr>
      <t>Response and recovery plans are tested</t>
    </r>
  </si>
  <si>
    <r>
      <t xml:space="preserve">PR.IP-11: </t>
    </r>
    <r>
      <rPr>
        <sz val="12"/>
        <color rgb="FF000000"/>
        <rFont val="Arial Narrow"/>
        <family val="2"/>
      </rPr>
      <t>Cybersecurity is included in human resources practices (e.g., deprovisioning, personnel screening)</t>
    </r>
  </si>
  <si>
    <r>
      <t xml:space="preserve">PR.IP-12: </t>
    </r>
    <r>
      <rPr>
        <sz val="12"/>
        <color rgb="FF000000"/>
        <rFont val="Arial Narrow"/>
        <family val="2"/>
      </rPr>
      <t>A</t>
    </r>
    <r>
      <rPr>
        <b/>
        <sz val="12"/>
        <color rgb="FF000000"/>
        <rFont val="Arial Narrow"/>
        <family val="2"/>
      </rPr>
      <t xml:space="preserve"> </t>
    </r>
    <r>
      <rPr>
        <sz val="12"/>
        <color rgb="FF000000"/>
        <rFont val="Arial Narrow"/>
        <family val="2"/>
      </rPr>
      <t>vulnerability management plan is developed and implemented</t>
    </r>
  </si>
  <si>
    <r>
      <t>PR.MA-1:</t>
    </r>
    <r>
      <rPr>
        <sz val="12"/>
        <color rgb="FF000000"/>
        <rFont val="Arial Narrow"/>
        <family val="2"/>
      </rPr>
      <t xml:space="preserve"> Maintenance and repair of organizational assets is performed and logged in a timely manner, with approved and controlled tools</t>
    </r>
  </si>
  <si>
    <r>
      <t xml:space="preserve">PR.MA-2: </t>
    </r>
    <r>
      <rPr>
        <sz val="12"/>
        <color rgb="FF000000"/>
        <rFont val="Arial Narrow"/>
        <family val="2"/>
      </rPr>
      <t>Remote maintenance of organizational assets is approved, logged, and performed in a manner that prevents unauthorized access</t>
    </r>
  </si>
  <si>
    <r>
      <t xml:space="preserve">PR.PT-1: </t>
    </r>
    <r>
      <rPr>
        <sz val="12"/>
        <color rgb="FF000000"/>
        <rFont val="Arial Narrow"/>
        <family val="2"/>
      </rPr>
      <t>Audit/log records are determined, documented, implemented, and reviewed in accordance with policy</t>
    </r>
  </si>
  <si>
    <r>
      <t xml:space="preserve">PR.PT-2: </t>
    </r>
    <r>
      <rPr>
        <sz val="12"/>
        <color rgb="FF000000"/>
        <rFont val="Arial Narrow"/>
        <family val="2"/>
      </rPr>
      <t>Removable media is protected and its use restricted according to policy</t>
    </r>
  </si>
  <si>
    <r>
      <t xml:space="preserve">PR.PT-3: </t>
    </r>
    <r>
      <rPr>
        <sz val="12"/>
        <color rgb="FF000000"/>
        <rFont val="Arial Narrow"/>
        <family val="2"/>
      </rPr>
      <t>Access to systems and assets is controlled, incorporating the principle of least functionality</t>
    </r>
  </si>
  <si>
    <r>
      <t xml:space="preserve">PR.PT-4: </t>
    </r>
    <r>
      <rPr>
        <sz val="12"/>
        <color rgb="FF000000"/>
        <rFont val="Arial Narrow"/>
        <family val="2"/>
      </rPr>
      <t>Communications and control networks are protected</t>
    </r>
  </si>
  <si>
    <t>Have you identified and documented assets at risk to cybersecurity threats?</t>
  </si>
  <si>
    <t xml:space="preserve">Have you documented your protection layers to ensure proper overlapping? </t>
  </si>
  <si>
    <t xml:space="preserve">Does remote maintenance require two factor authentication? </t>
  </si>
  <si>
    <t>Have you experienced a cybersecurity event?</t>
  </si>
  <si>
    <t>Are you logging network activity with tools like Splunk AND reviewing those logs at least daily?</t>
  </si>
  <si>
    <t>Have you established incident alert thresholds?</t>
  </si>
  <si>
    <t>Do you consistently review potential impact of events?</t>
  </si>
  <si>
    <t>Are access logs reviewed for unusual activities?  (Unexplained after hours access for example.)</t>
  </si>
  <si>
    <t>Are the data connections inspected for unauthorized connectivity?</t>
  </si>
  <si>
    <t>Are servers and workstations scanned for unauthorized mobile code?</t>
  </si>
  <si>
    <t xml:space="preserve">Mobile code technologies include Java, JavaScript, ActiveX, Postscript, PDF, Shockwave movies, Flash animations, and VBScript. </t>
  </si>
  <si>
    <t>Do you log and review external service provider activity?</t>
  </si>
  <si>
    <t>Do you conduct software inventory of all devices for a review of unauthorized software?</t>
  </si>
  <si>
    <t>Has the responsibility for detection of events been documented as part of the person(s) duties?</t>
  </si>
  <si>
    <t>Do you test each of your detection tools periodically?</t>
  </si>
  <si>
    <t>Do your detection activities comply with legal, operational, and Human Resources mandates?</t>
  </si>
  <si>
    <t>Does your event detection procedures include immediate escalation for significant events</t>
  </si>
  <si>
    <t>Does your event detection procedures include generation of weekly reports of events?</t>
  </si>
  <si>
    <t>Do you periodically review your detection process to identify new gaps in coverage?</t>
  </si>
  <si>
    <t>Do you periodically review your detection process to identify opportunities for improvement?</t>
  </si>
  <si>
    <t xml:space="preserve">Do you periodically ensure your detection process are at the latest revision levels?  </t>
  </si>
  <si>
    <t>SECTION</t>
  </si>
  <si>
    <t>Basic</t>
  </si>
  <si>
    <t>Average</t>
  </si>
  <si>
    <t>Advanced</t>
  </si>
  <si>
    <t>Expert</t>
  </si>
  <si>
    <t>Number of questions Passed</t>
  </si>
  <si>
    <t>Number of questions Failed</t>
  </si>
  <si>
    <t>Percentage Passed</t>
  </si>
  <si>
    <t>Overall Grade</t>
  </si>
  <si>
    <t>Total Score</t>
  </si>
  <si>
    <t>Identity</t>
  </si>
  <si>
    <t>Protection</t>
  </si>
  <si>
    <t>Detection</t>
  </si>
  <si>
    <t>Respond</t>
  </si>
  <si>
    <t>Recover</t>
  </si>
  <si>
    <t>N/A</t>
  </si>
  <si>
    <t>Passed / Number of questions</t>
  </si>
  <si>
    <t>Summary Results of Security Self Assessment</t>
  </si>
  <si>
    <t>Security Maturity Assessment</t>
  </si>
  <si>
    <t>Patrick Wilson, Contra Costa County</t>
  </si>
  <si>
    <t>Rex Fujikawa, Contra Costa County</t>
  </si>
  <si>
    <t>James Mount, Contra Costa County</t>
  </si>
  <si>
    <t>Chris Courchaine, Contra Costa County</t>
  </si>
  <si>
    <t>Micheal Roark, Contra Costa County</t>
  </si>
  <si>
    <t>Herminio Rodriguez.  City of Sarasota, FL</t>
  </si>
  <si>
    <t>Dave Eisenlohr (editor)</t>
  </si>
  <si>
    <t>deisenlohr@ehsd.cccounty.us</t>
  </si>
  <si>
    <t>Contra Costa County - EHSD</t>
  </si>
  <si>
    <t>Contra Costa County</t>
  </si>
  <si>
    <t>300 Ellinwood Way</t>
  </si>
  <si>
    <t>Pleasant Hill, CA  94523</t>
  </si>
  <si>
    <t>(925) 677-3001</t>
  </si>
  <si>
    <r>
      <t xml:space="preserve">RS.RP-1: </t>
    </r>
    <r>
      <rPr>
        <sz val="16"/>
        <color theme="1"/>
        <rFont val="Arial Narrow"/>
        <family val="2"/>
      </rPr>
      <t>Response plan is executed during or after an event</t>
    </r>
  </si>
  <si>
    <t>Again, this is meant to be open source.  Your input is essential to improve the tool.  If you have any questions, suggestions, or recommended additional questions, please contact Dave Eisenlohr at either deisenlohr@ehsd.cccounty.us or 925-677-3001</t>
  </si>
  <si>
    <r>
      <t xml:space="preserve">There's also "best fit" questions with an orange background.  (see below). Select the </t>
    </r>
    <r>
      <rPr>
        <u/>
        <sz val="16"/>
        <rFont val="Arial Narrow"/>
        <family val="2"/>
      </rPr>
      <t>one answer</t>
    </r>
    <r>
      <rPr>
        <sz val="16"/>
        <rFont val="Arial Narrow"/>
        <family val="2"/>
      </rPr>
      <t xml:space="preserve"> that is most appropriate for your business and put it in the orange box. (in this example, "3" is in the orange box)</t>
    </r>
  </si>
  <si>
    <t>PR.DS-7: The development and testing environment(s) are separate from the production environment</t>
  </si>
  <si>
    <t>Contributors to date</t>
  </si>
  <si>
    <t>Security Maturity Self-Assessment Instructions</t>
  </si>
  <si>
    <t>Do you periodically inventory your physical devices and systems?</t>
  </si>
  <si>
    <t>Do you periodically conduct a software inventory to validate only authorized software is installed?</t>
  </si>
  <si>
    <t>Do you have a System / Network Diagram including links to other systems in place?</t>
  </si>
  <si>
    <t>Has the system and all network boundaries been subjected to periodic reviews?</t>
  </si>
  <si>
    <t>Do you have a Provisioning and Credential Management Document in place?</t>
  </si>
  <si>
    <t>Have External information systems been inventoried and documented, including business purpose</t>
  </si>
  <si>
    <t>Are all firewall rules documented and auditable?</t>
  </si>
  <si>
    <t>Do you have Document Retention policy in place (including) processes for disposal?)</t>
  </si>
  <si>
    <t>Have you inventoried your backups to ensure critical data is backed up frequently enough to meet business needs?</t>
  </si>
  <si>
    <t>Do you have Data Classification Standards in place?</t>
  </si>
  <si>
    <t>Is there a security professional, information security officer, or a computer incident response team assigned to advise on security?</t>
  </si>
  <si>
    <t>Are security roles defined, describing who will be responsible for managing security?</t>
  </si>
  <si>
    <t xml:space="preserve">Are security roles defined, describing who will be responsible for implementing security controls? </t>
  </si>
  <si>
    <t>Are security roles defined, describing the development of security policies?</t>
  </si>
  <si>
    <t>Are security roles defined, describing who is responsible for educating staff?</t>
  </si>
  <si>
    <t>Are security roles defined that describe who will be responsible for conducting risk analysis?</t>
  </si>
  <si>
    <t>Do you have Mean Time to Restore (MTTR) defined for the failure of a critical business application?</t>
  </si>
  <si>
    <t>Are MTTR's defined for file level restore?</t>
  </si>
  <si>
    <t>Do you have a Security Policy in place?</t>
  </si>
  <si>
    <t xml:space="preserve">Do application business requirements include requirements for security? </t>
  </si>
  <si>
    <t>Is your security plan have approval by senior management?</t>
  </si>
  <si>
    <t>Do you have a telecommuting policy (if applicable) that considers security components?</t>
  </si>
  <si>
    <t>Is Security Management viewed as the responsibility of upper management and considered a business operations issue rather than an IT administration issue?</t>
  </si>
  <si>
    <t>Do you have a Regulatory Compliance Affirmation Document (Gap Analysis) in place?</t>
  </si>
  <si>
    <t>Do you subscribe to security awareness services (such as supplied by SANS.ORG) and take action based on this information?</t>
  </si>
  <si>
    <t>Have you conducted a threat analysis for man-made and natural threats that can cause business interruptions?  For example: power failure, equipment failure, tornado, flood, loss of key personnel, bomb threat, backhoe, earthquake, insider data theft… ?</t>
  </si>
  <si>
    <t xml:space="preserve">Have you conducted a threat analysis for each of the threats identified in ID.RA-3 that documents business impact and likelihood? </t>
  </si>
  <si>
    <t xml:space="preserve">For each of the risks identified above, have you developed a recommended response process?   </t>
  </si>
  <si>
    <t xml:space="preserve">Have you developed a risk mitigation plan for the man-made and natural threats that were identified above? </t>
  </si>
  <si>
    <t>Do you conduct Information Risk Profile to identify tolerances?</t>
  </si>
  <si>
    <t>Jeffrey A. Marron (NIST.GOV)</t>
  </si>
  <si>
    <t xml:space="preserve">We provided a draft to NIST and they suggested we outline how we came up with the four levels of security awareness, Basic, Average, Advanced, and Expert. 
'The levels were determined by a panel of peers, based in part on how most organizations mature, the complexity of the tools, the skills required to implement (and validate), and the costs to implement and maintain.  
On the results page, each section has four possible scores.  If your percent of passing items is greater than 67%, you pass.  If greater than 80% it is Good.  If your score is greater 90%, your score is "Great".  </t>
  </si>
  <si>
    <r>
      <t xml:space="preserve">Passing the </t>
    </r>
    <r>
      <rPr>
        <b/>
        <u/>
        <sz val="16"/>
        <rFont val="Arial"/>
        <family val="2"/>
      </rPr>
      <t>Basic</t>
    </r>
    <r>
      <rPr>
        <sz val="16"/>
        <rFont val="Arial"/>
        <family val="2"/>
      </rPr>
      <t xml:space="preserve"> level means your organization has achieved a basic awareness of security.  It means you are just starting your journey towards being security aware.  For example, you are now backing up your data regularly
Passing the </t>
    </r>
    <r>
      <rPr>
        <b/>
        <u/>
        <sz val="16"/>
        <rFont val="Arial"/>
        <family val="2"/>
      </rPr>
      <t>Average</t>
    </r>
    <r>
      <rPr>
        <sz val="16"/>
        <rFont val="Arial"/>
        <family val="2"/>
      </rPr>
      <t xml:space="preserve"> level means you take security seriously and beginning to take notable steps to protect your organization. For example, you audit your backups to ensure all critical data is backed up.
An </t>
    </r>
    <r>
      <rPr>
        <b/>
        <u/>
        <sz val="16"/>
        <rFont val="Arial"/>
        <family val="2"/>
      </rPr>
      <t>Advanced</t>
    </r>
    <r>
      <rPr>
        <b/>
        <sz val="16"/>
        <rFont val="Arial"/>
        <family val="2"/>
      </rPr>
      <t xml:space="preserve"> </t>
    </r>
    <r>
      <rPr>
        <sz val="16"/>
        <rFont val="Arial"/>
        <family val="2"/>
      </rPr>
      <t xml:space="preserve">level indicates you are procuring tools to significantly enhance your protections.  For example, your backups are not connected to the network to ensure they can not be accessed by malware.
An </t>
    </r>
    <r>
      <rPr>
        <b/>
        <u/>
        <sz val="16"/>
        <rFont val="Arial"/>
        <family val="2"/>
      </rPr>
      <t>Expert</t>
    </r>
    <r>
      <rPr>
        <sz val="16"/>
        <rFont val="Arial"/>
        <family val="2"/>
      </rPr>
      <t xml:space="preserve"> level indicates a consolidated effort by the organization to minimize security risks.  You have invested significant time and resources to ensure minimal risks.</t>
    </r>
  </si>
  <si>
    <r>
      <t xml:space="preserve">This Security Awareness Assessment is a guide to quantitatively assess your current level. </t>
    </r>
    <r>
      <rPr>
        <b/>
        <sz val="16"/>
        <rFont val="Arial"/>
        <family val="2"/>
      </rPr>
      <t>This spreadsheet does not contain any macros or external links.</t>
    </r>
    <r>
      <rPr>
        <sz val="16"/>
        <rFont val="Arial"/>
        <family val="2"/>
      </rPr>
      <t xml:space="preserve">  (After all, It's all about security.)  </t>
    </r>
    <r>
      <rPr>
        <b/>
        <sz val="16"/>
        <rFont val="Arial"/>
        <family val="2"/>
      </rPr>
      <t>There is no password to unprotect the spreadsheet since the tools to crack these are readily available</t>
    </r>
    <r>
      <rPr>
        <sz val="16"/>
        <rFont val="Arial"/>
        <family val="2"/>
      </rPr>
      <t xml:space="preserve">.  This is meant to be an open source tool, so your input is requested.  If you have ideas to make it more complete, (change in ranking questions, or additional questions), please email them to Dave Eisenlohr at deisenlohr@ehsd.cccounty.us </t>
    </r>
  </si>
  <si>
    <t>Is a business impact analysis done and documented to assess the impact of data loss and data unavailability for each critical business system?</t>
  </si>
  <si>
    <t>Are security roles defined, describing who will be responsible for auditing security controls?</t>
  </si>
  <si>
    <t xml:space="preserve">Do you have and use a quantitative methodology to assess risks.  (Likelihood of threat or vulnerability weighted by the impact) </t>
  </si>
  <si>
    <t>Based on the impact levels identified in ID.RA-5, have you prioritized response activities?</t>
  </si>
  <si>
    <t>Have you prioritized the prioritized response activities (identified in ID.RA-6) for organizational units?  (for example, with two events of the same type, fix the one that affects your revenue base first before fixing the R&amp;D team?)</t>
  </si>
  <si>
    <t>Upon detection of an event, is an escalation process identified to ensure the event is investigated?</t>
  </si>
  <si>
    <t>Does the person(s) who receives Incident alerts have the access needed to immediately quarantine the situation?</t>
  </si>
  <si>
    <t xml:space="preserve">Do you update the document identified in Identify.Risk Assessment (ID.RA-3) on tab "identify" </t>
  </si>
  <si>
    <t>There are four rankings:  Fail, Pass, Good, and Great for each of the four levels.  Once you pass a level (looking at the Total Score at the bottom of the chart), you should continue to work on that level, but can also work on the next level.  It is recommended that you not work on a level if two levels below is not "Great".  In other words, excel at "Basic" before working on "advanced" and excel at "Average" before working on "Expert".
Fail = &lt; 67%,  Pass = 67% - 80%,  Good = 80% - 90% and Great is above 90%.</t>
  </si>
  <si>
    <t>Gary Coverdale, Mono County, CA</t>
  </si>
  <si>
    <t>John Phan, Placer County, CA</t>
  </si>
  <si>
    <t>Joseph Sellner, Sacramento County, CA</t>
  </si>
  <si>
    <t>Chuck Georgo, Santa Clara County, CA</t>
  </si>
  <si>
    <t>Anthony Chogyoji, Riverside County, CA</t>
  </si>
  <si>
    <t>There are many Y/N questions and appear in yellow, as shown below.  Some of these questions gather information to formulate the questions.  (TRY ENTERING "Y" in the yellow box to the right of the bolded question. (It does have a drop-down list)  Then answer "Y" in the next two questions that appear.</t>
  </si>
  <si>
    <t xml:space="preserve">Are facilities scanned to ensure the absence of unauthorized wireless access points?  </t>
  </si>
  <si>
    <t>Do all administrator privileged accounts exclude email accounts (a separate standard account for email and an administrator privileged account without email)?</t>
  </si>
  <si>
    <t>All staff required to go through security awareness education every year (minimum of 15 minute video, 30 minute PowerPoint, or one hour class)</t>
  </si>
  <si>
    <t>PR.AT-1c: All users who fail tests have consequences</t>
  </si>
  <si>
    <t>Yes there are Punitive consequences if a person fails Phishing test</t>
  </si>
  <si>
    <t>No, there are no Punitive consequences if a person fails Phishing test and person is not notified</t>
  </si>
  <si>
    <t>No, there are no Punitive consequences if a person fails Phishing test but the person is notified</t>
  </si>
  <si>
    <t>No, there are no Punitive consequences if a person fails Phishing test but the person is advised to go through educational training</t>
  </si>
  <si>
    <t>Senior Executives are given additional training to understand their roles and responsibilities</t>
  </si>
  <si>
    <t>Physical and information security personnel are given standard security training required of staff</t>
  </si>
  <si>
    <t>Physical and information security personnel are given additional training to understand their roles and responsibilities</t>
  </si>
  <si>
    <t>Do you conduct a capacity review of your network, computing, and storage resources annually to ensure availability and performance are maintained.</t>
  </si>
  <si>
    <t>Does the person(s) who receives those alerts have access 24x7?</t>
  </si>
  <si>
    <t>do you provide company smartphones, iPad, tablets, or laptops? (if no, answer and then skip the next few questions)</t>
  </si>
  <si>
    <t>Have you implemented network level authentication (802.1x) to ensure that only authorized equipment is physically attached to the network?</t>
  </si>
  <si>
    <t>Servers are in a locked room under key access, with access limited to technology and janitorial staff</t>
  </si>
  <si>
    <t>Do you deny remote access to corporate systems?</t>
  </si>
  <si>
    <t>Is it policy to change default passwords on all switches, routers, and firewalls?</t>
  </si>
  <si>
    <t>Is this policy enforced and audited ?</t>
  </si>
  <si>
    <t>Does the IRP consider regulatory reporting requirements (eg. Data breach notification) AND processes for interacting with relevant government stakeholders, such as CERT's or Law Enforcement?</t>
  </si>
  <si>
    <t>Does the IRP include a media / legal / communications plan ? 
(ie. How to deal with a possible front page news story)</t>
  </si>
  <si>
    <t>Has the IRP been exercised in tabletop discusion exercises?</t>
  </si>
  <si>
    <t>Has the IRP been exercised with a technical hands on exercise ?</t>
  </si>
  <si>
    <t>Are critical security patches for operating systems and internet connected applications applied within 14 days ?</t>
  </si>
  <si>
    <t>Are remote access maintenance accounts configured for least privilige via either limited network segment or limited application access ?</t>
  </si>
  <si>
    <t>Do you often review internet activity against corporate policy ?</t>
  </si>
  <si>
    <t>Do you centrally log internet browsing history? (eg. Proxy)</t>
  </si>
  <si>
    <t>Have you implemented a SIEM (security information and event management) tool for log consolidation and configured it to minimize false positives ?</t>
  </si>
  <si>
    <t>Have you configured an SPF record and configured email gateway to at least tag OR alert on spoofed email failing SPF check ?</t>
  </si>
  <si>
    <t>Have you a process in place to approve new email relays, update SPF records and actively block spoofed email failing SPF?</t>
  </si>
  <si>
    <t>Do you authenticate inbound email using technologies like DMARC and DomainKeys?</t>
  </si>
  <si>
    <t>Have you implemented SRP or path based Application Whitelisting to prevent SCRIPTS from executing from common download directories or temporary folders?</t>
  </si>
  <si>
    <t>Have you implemented Software Restriction Policies (SRP) or path based Application Whitelisting to prevent BINARIES from executing from common download directories or temporary folders?</t>
  </si>
  <si>
    <t>Are Dynamic DNS provider domains monitored and/or blocked ?</t>
  </si>
  <si>
    <t>Do you block access to file transfer sites except where specifically authorized by management?   E.g..  Box, Dropbox, Google docs, Sync.com, Pcloud.com, and others?</t>
  </si>
  <si>
    <t>Have you implemented Application Whitelisting against a list of all known corporate Applications ? (by File Hash or Certificate)</t>
  </si>
  <si>
    <t>Do you audit these changes?</t>
  </si>
  <si>
    <t>Do you centrally log switch, router, and firewall changes?</t>
  </si>
  <si>
    <t>Have you configured a Microsoft Office macro security policy, including blocking macro documents that originated from the internet?</t>
  </si>
  <si>
    <t>Disable macro scripts from office files transmitted via email. Consider using Office Viewer software to open Microsoft Office files transmitted via email instead of full office suite applications. Refer to Australian Signals Directorate guidance on Macros (asd.gov.au)</t>
  </si>
  <si>
    <t>Have you implemented a signatureless Artificial Intelligence endpoint protection tool ?</t>
  </si>
  <si>
    <t>Is an exploit prevention tool besides AntiVirus installed on endpoints, such as host intrusion detection (HIDS) or Microsoft EMET ?</t>
  </si>
  <si>
    <t>Do you limit the use of browser Plug-ins (ActiveX, Flash, SilverLight), and other browser scripting languages based on business need of the user?</t>
  </si>
  <si>
    <t>If you use a tool such as RDP, VNC or similar for direct server access (instead of a VPN), have you limited remote access to the service by IP address to only authorised users?</t>
  </si>
  <si>
    <t>Are passwords in self developed software applications (such as website databases) hashed AND SALTED using an appropriate hashing algorithm to prevent password cracking if exposed ? (ie. SHA256 + SALT, ideally bCrypt + SALT, or better)</t>
  </si>
  <si>
    <t>Have you upgraded Microsoft PowerShell to a recent version with logging functionality on all Windows systems and enforced a PowerShell logging policy ?</t>
  </si>
  <si>
    <t>Have you implemented Password Rules, Minimum:
      8 character passwords, 
      passwords are changed periodically       
      complexity: Upper (A-Z), lower (a-z), numeric (0-9), 
                         &amp; special characters
      Not reuse the last 10 passwords</t>
  </si>
  <si>
    <t>UK recommends once yearly, but some US government requires every 90 days.</t>
  </si>
  <si>
    <t>Is the end user Operating System updated promptly (withing 14 days for critical updates, 30 days for non-critical?) when released by vendor?</t>
  </si>
  <si>
    <t>End user application software updated within 30 business days of release by vendor?</t>
  </si>
  <si>
    <t>Server Operating System updated within 30 business days of release by vendor?</t>
  </si>
  <si>
    <t>Server application software updated within 30 business days of release by vendor?</t>
  </si>
  <si>
    <t>Have you enabled remote browsing for all users, where the browsing session is off-network and sandboxed?</t>
  </si>
  <si>
    <t>Allow several hours to answer the 236 questions on the five tabs, (Identity, Protect, Detect, Respond, and Recover).  Then, turn to "Results " to see your results.  If you want to look at what questions you missed in a given category, you can use the filtering dropdown in each of the tabs and select only "F" to see what questions you missed.</t>
  </si>
  <si>
    <t xml:space="preserve">When our department looked for a security assessment, we couldn’t find one that dealt with maturity of an organization’s security maturity, so this tool was created.  A critical component of an organization's strategy for maturing into a security aware organization is the assessment of its current state.  We published this at CCISDA for their feedback and members recommended using the CyberSecurity Framework developed by NIST as a basis.  NIST and others also provided feedback.    This is version 4e based on that feedback. (Thanks to all that participated in the first draft.)  </t>
  </si>
  <si>
    <t>Have you implemented a policy to ensure remote access is enabled only for authorized persons?</t>
  </si>
  <si>
    <t>Are internet browsing logs kept for a minimum of 6 months?</t>
  </si>
  <si>
    <t>Ed Woo, Contra Costa County (Ret.)</t>
  </si>
  <si>
    <t>Yes - there areconsequences if a person fails Phishing test.  The person is required to go through educational program, but that effort is not documented in their personnel file.</t>
  </si>
  <si>
    <t>Based on NIST Cybersecurity Framework 1.0</t>
  </si>
  <si>
    <t>Do network technicians and administrators use dedicated machine(s) that do not have email and (if feasible) internet access?</t>
  </si>
  <si>
    <t xml:space="preserve">Is the network segmented where appropriate? </t>
  </si>
  <si>
    <t>Does management regularly review the list of persons with physical access to sensitive facilities?</t>
  </si>
  <si>
    <t>Are Staff required to sign the security policy?</t>
  </si>
  <si>
    <t>Do you have Security Training Confirmation Documentation in place?</t>
  </si>
  <si>
    <t>Does the help desk have a process of verifying the caller prior to resetting a password?</t>
  </si>
  <si>
    <t>Does the help desk have a process of verifying the caller is authorized to regain access before resetting a password or enabling an account?</t>
  </si>
  <si>
    <t>Do your contracts Indemnify you for a vendor's breach of security?</t>
  </si>
  <si>
    <t>Does your contact include specific language that permits contract termination If the vendor fails to provide adequate security?</t>
  </si>
  <si>
    <t>Are your consultants required to sign a security policy?</t>
  </si>
  <si>
    <t>Do your contracts specify a Service Level Agreement (SLA) that includes notification of security breaches and how quickly that notice will be provided?</t>
  </si>
  <si>
    <t>Do your contracts include annual or more frequent security audits that include the consequences for a failure to pass the audit?</t>
  </si>
  <si>
    <t>Do your contracts exempt Security Damages from Liability Caps?</t>
  </si>
  <si>
    <t xml:space="preserve">Do your software purchasing contracts require notification of security exposures and exploits? </t>
  </si>
  <si>
    <t>Do your contracts specify a security warranty that the software or services it will be providing are secure from both third parties and vendor's employees?</t>
  </si>
  <si>
    <t xml:space="preserve">Do your contracts specify a security warranty that the software or services will not contain malicious code? </t>
  </si>
  <si>
    <t>Is all transmission of data over non-secured networks encrypted?</t>
  </si>
  <si>
    <t>Is there a formalized testing process for changes that includes security controls?</t>
  </si>
  <si>
    <t>Do you have Change Control Process Documents in place?</t>
  </si>
  <si>
    <t>Do you have a software development group?</t>
  </si>
  <si>
    <t>Do you have Physical Security Zone Documentation in place?</t>
  </si>
  <si>
    <t>Is appropriate background screening for assigned positions completed prior to granting access?  (Where sensitivity warrants?)</t>
  </si>
  <si>
    <t>Personnel Management:  Are regularly scheduled vacations and periodic job/shift rotations required of your network and security personnel?</t>
  </si>
  <si>
    <t>Have you experienced a cybersecurity event?  (If no, skip the next two questions)</t>
  </si>
  <si>
    <t>Do you have a Business Continuity plan in place?</t>
  </si>
  <si>
    <t>Do you run periodic tabletop exercises to review your Business Continuity Plan</t>
  </si>
  <si>
    <t>Has your Public Information Officer (also often called Communications Officer) reviewed the Business Continuity plan with regard to addressing public relations in the event of a major outage?</t>
  </si>
  <si>
    <t>Does your Business Continuity plan call for notifying the Public Information Officer in a relatively short time frame from when the issue is occurred?</t>
  </si>
  <si>
    <t>Is there an after action review to address business reputation, with PIO in attendance?</t>
  </si>
  <si>
    <t>Does your Business Continuity plan call for communicating the event, it's impact, and resolution to internal stakeholders?</t>
  </si>
  <si>
    <t xml:space="preserve">When vulnerabilities are found that need corrected, is your Business Continuity Plan updated? </t>
  </si>
  <si>
    <t>When vulnerabilities are found that need corrected, do you schedule a specific date to go back and validate its correction?</t>
  </si>
  <si>
    <t>Do you had to execute a recovery process as a result of a real event?  (If no, skip next question)</t>
  </si>
  <si>
    <t>Version:  January 12,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</si>
</sst>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56" x14ac:knownFonts="1">
    <font>
      <sz val="12"/>
      <color theme="1"/>
      <name val="Calibri"/>
      <family val="2"/>
      <scheme val="minor"/>
    </font>
    <font>
      <b/>
      <sz val="14"/>
      <color indexed="9"/>
      <name val="Arial"/>
      <family val="2"/>
    </font>
    <font>
      <sz val="14"/>
      <name val="Arial"/>
      <family val="2"/>
    </font>
    <font>
      <b/>
      <sz val="12"/>
      <name val="Arial"/>
      <family val="2"/>
    </font>
    <font>
      <b/>
      <sz val="12"/>
      <color indexed="12"/>
      <name val="Arial"/>
      <family val="2"/>
    </font>
    <font>
      <sz val="12"/>
      <name val="Arial"/>
      <family val="2"/>
    </font>
    <font>
      <sz val="10"/>
      <name val="Arial"/>
      <family val="2"/>
    </font>
    <font>
      <sz val="18"/>
      <name val="Arial"/>
      <family val="2"/>
    </font>
    <font>
      <sz val="12"/>
      <name val="Arial Narrow"/>
      <family val="2"/>
    </font>
    <font>
      <b/>
      <sz val="16"/>
      <color indexed="9"/>
      <name val="Arial"/>
      <family val="2"/>
    </font>
    <font>
      <u/>
      <sz val="12"/>
      <color theme="10"/>
      <name val="Arial"/>
      <family val="2"/>
    </font>
    <font>
      <sz val="12"/>
      <color theme="1"/>
      <name val="Arial Narrow"/>
      <family val="2"/>
    </font>
    <font>
      <sz val="14"/>
      <color theme="1"/>
      <name val="Arial Narrow"/>
      <family val="2"/>
    </font>
    <font>
      <b/>
      <sz val="12"/>
      <name val="Arial Narrow"/>
      <family val="2"/>
    </font>
    <font>
      <b/>
      <sz val="12"/>
      <color indexed="12"/>
      <name val="Arial Narrow"/>
      <family val="2"/>
    </font>
    <font>
      <sz val="10"/>
      <name val="Arial Narrow"/>
      <family val="2"/>
    </font>
    <font>
      <b/>
      <sz val="18"/>
      <color theme="1"/>
      <name val="Arial Narrow"/>
      <family val="2"/>
    </font>
    <font>
      <sz val="18"/>
      <color theme="1"/>
      <name val="Arial Narrow"/>
      <family val="2"/>
    </font>
    <font>
      <sz val="18"/>
      <color theme="1"/>
      <name val="Calibri"/>
      <family val="2"/>
      <scheme val="minor"/>
    </font>
    <font>
      <b/>
      <sz val="18"/>
      <color theme="1"/>
      <name val="Arial"/>
      <family val="2"/>
    </font>
    <font>
      <sz val="18"/>
      <color theme="1"/>
      <name val="Arial"/>
      <family val="2"/>
    </font>
    <font>
      <b/>
      <sz val="12"/>
      <color rgb="FF000000"/>
      <name val="Arial Narrow"/>
      <family val="2"/>
    </font>
    <font>
      <sz val="12"/>
      <color rgb="FF000000"/>
      <name val="Arial Narrow"/>
      <family val="2"/>
    </font>
    <font>
      <sz val="14"/>
      <name val="Arial Narrow"/>
      <family val="2"/>
    </font>
    <font>
      <sz val="12"/>
      <color theme="1"/>
      <name val="Arial"/>
      <family val="2"/>
    </font>
    <font>
      <sz val="18"/>
      <name val="Arial Narrow"/>
      <family val="2"/>
    </font>
    <font>
      <b/>
      <sz val="14"/>
      <color indexed="9"/>
      <name val="Arial Narrow"/>
      <family val="2"/>
    </font>
    <font>
      <b/>
      <sz val="12"/>
      <color indexed="9"/>
      <name val="Arial Narrow"/>
      <family val="2"/>
    </font>
    <font>
      <b/>
      <sz val="16"/>
      <color indexed="9"/>
      <name val="Arial Narrow"/>
      <family val="2"/>
    </font>
    <font>
      <b/>
      <sz val="18"/>
      <color indexed="9"/>
      <name val="Arial"/>
      <family val="2"/>
    </font>
    <font>
      <sz val="12"/>
      <color rgb="FF333333"/>
      <name val="Arial"/>
      <family val="2"/>
    </font>
    <font>
      <sz val="14"/>
      <color theme="1"/>
      <name val="Arial"/>
      <family val="2"/>
    </font>
    <font>
      <sz val="16"/>
      <color theme="1"/>
      <name val="Calibri"/>
      <family val="2"/>
      <scheme val="minor"/>
    </font>
    <font>
      <b/>
      <sz val="18"/>
      <color theme="1"/>
      <name val="Calibri"/>
      <family val="2"/>
      <scheme val="minor"/>
    </font>
    <font>
      <b/>
      <sz val="18"/>
      <name val="Times New Roman"/>
      <family val="1"/>
    </font>
    <font>
      <b/>
      <sz val="11"/>
      <name val="Times New Roman"/>
      <family val="1"/>
    </font>
    <font>
      <b/>
      <sz val="14"/>
      <name val="Times New Roman"/>
      <family val="1"/>
    </font>
    <font>
      <b/>
      <sz val="12"/>
      <name val="Times New Roman"/>
      <family val="1"/>
    </font>
    <font>
      <b/>
      <sz val="13"/>
      <name val="Times New Roman"/>
      <family val="1"/>
    </font>
    <font>
      <sz val="14"/>
      <name val="Times New Roman"/>
      <family val="1"/>
    </font>
    <font>
      <sz val="16"/>
      <name val="Arial"/>
      <family val="2"/>
    </font>
    <font>
      <b/>
      <sz val="28"/>
      <name val="Times New Roman"/>
      <family val="1"/>
    </font>
    <font>
      <sz val="28"/>
      <name val="Arial"/>
      <family val="2"/>
    </font>
    <font>
      <b/>
      <u/>
      <sz val="12"/>
      <name val="Arial Narrow"/>
      <family val="2"/>
    </font>
    <font>
      <b/>
      <sz val="14"/>
      <name val="Arial Narrow"/>
      <family val="2"/>
    </font>
    <font>
      <b/>
      <sz val="16"/>
      <color rgb="FF000000"/>
      <name val="Arial Narrow"/>
      <family val="2"/>
    </font>
    <font>
      <sz val="16"/>
      <color theme="1"/>
      <name val="Arial Narrow"/>
      <family val="2"/>
    </font>
    <font>
      <u/>
      <sz val="16"/>
      <name val="Arial Narrow"/>
      <family val="2"/>
    </font>
    <font>
      <sz val="16"/>
      <name val="Arial Narrow"/>
      <family val="2"/>
    </font>
    <font>
      <u/>
      <sz val="14"/>
      <color theme="10"/>
      <name val="Arial Narrow"/>
      <family val="2"/>
    </font>
    <font>
      <b/>
      <sz val="20"/>
      <color rgb="FFFF0000"/>
      <name val="Times New Roman"/>
      <family val="1"/>
    </font>
    <font>
      <sz val="20"/>
      <color rgb="FFFF0000"/>
      <name val="Arial"/>
      <family val="2"/>
    </font>
    <font>
      <b/>
      <sz val="20"/>
      <color theme="1"/>
      <name val="Arial"/>
      <family val="2"/>
    </font>
    <font>
      <b/>
      <sz val="16"/>
      <name val="Arial"/>
      <family val="2"/>
    </font>
    <font>
      <b/>
      <u/>
      <sz val="16"/>
      <name val="Arial"/>
      <family val="2"/>
    </font>
    <font>
      <b/>
      <sz val="9"/>
      <color indexed="81"/>
      <name val="Tahoma"/>
      <family val="2"/>
    </font>
  </fonts>
  <fills count="7">
    <fill>
      <patternFill patternType="none"/>
    </fill>
    <fill>
      <patternFill patternType="gray125"/>
    </fill>
    <fill>
      <patternFill patternType="solid">
        <fgColor indexed="12"/>
        <bgColor indexed="64"/>
      </patternFill>
    </fill>
    <fill>
      <patternFill patternType="solid">
        <fgColor rgb="FFFFC000"/>
        <bgColor indexed="64"/>
      </patternFill>
    </fill>
    <fill>
      <patternFill patternType="solid">
        <fgColor indexed="43"/>
        <bgColor indexed="64"/>
      </patternFill>
    </fill>
    <fill>
      <patternFill patternType="solid">
        <fgColor rgb="FF92D050"/>
        <bgColor indexed="64"/>
      </patternFill>
    </fill>
    <fill>
      <patternFill patternType="solid">
        <fgColor indexed="1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s>
  <cellStyleXfs count="2">
    <xf numFmtId="0" fontId="0" fillId="0" borderId="0"/>
    <xf numFmtId="0" fontId="10" fillId="0" borderId="0" applyNumberFormat="0" applyFill="0" applyBorder="0" applyAlignment="0" applyProtection="0"/>
  </cellStyleXfs>
  <cellXfs count="216">
    <xf numFmtId="0" fontId="0" fillId="0" borderId="0" xfId="0"/>
    <xf numFmtId="0" fontId="1" fillId="2" borderId="1"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0" fillId="0" borderId="1" xfId="0" applyBorder="1" applyAlignment="1" applyProtection="1">
      <alignment horizontal="center" wrapText="1"/>
    </xf>
    <xf numFmtId="0" fontId="0" fillId="0" borderId="1" xfId="0" applyBorder="1" applyAlignment="1" applyProtection="1">
      <alignment wrapText="1"/>
    </xf>
    <xf numFmtId="0" fontId="0" fillId="0" borderId="0" xfId="0" applyAlignment="1" applyProtection="1">
      <alignment wrapText="1"/>
    </xf>
    <xf numFmtId="0" fontId="4"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top" wrapText="1"/>
    </xf>
    <xf numFmtId="0" fontId="7" fillId="0" borderId="0" xfId="0" applyFont="1" applyFill="1" applyAlignment="1" applyProtection="1">
      <alignment wrapText="1"/>
    </xf>
    <xf numFmtId="0" fontId="7" fillId="0" borderId="1" xfId="0" applyFont="1" applyFill="1" applyBorder="1" applyAlignment="1" applyProtection="1">
      <alignment wrapText="1"/>
    </xf>
    <xf numFmtId="0" fontId="0" fillId="0" borderId="0" xfId="0" applyAlignment="1"/>
    <xf numFmtId="0" fontId="0" fillId="0" borderId="0" xfId="0" applyAlignment="1">
      <alignment wrapText="1"/>
    </xf>
    <xf numFmtId="0" fontId="0" fillId="0" borderId="0" xfId="0" applyAlignment="1">
      <alignment horizontal="left" wrapText="1"/>
    </xf>
    <xf numFmtId="0" fontId="11" fillId="0" borderId="0" xfId="0" applyFont="1"/>
    <xf numFmtId="0" fontId="11" fillId="0" borderId="0" xfId="0" applyFont="1" applyAlignment="1">
      <alignment horizontal="left"/>
    </xf>
    <xf numFmtId="0" fontId="15" fillId="0" borderId="1" xfId="0" applyFont="1" applyBorder="1" applyAlignment="1" applyProtection="1">
      <alignment horizontal="center" vertical="top" wrapText="1"/>
    </xf>
    <xf numFmtId="0" fontId="13" fillId="0" borderId="1" xfId="0" applyFont="1" applyFill="1" applyBorder="1" applyAlignment="1" applyProtection="1">
      <alignment horizontal="center" vertical="top" wrapText="1"/>
    </xf>
    <xf numFmtId="0" fontId="11" fillId="0" borderId="1" xfId="0" applyFont="1" applyBorder="1" applyAlignment="1" applyProtection="1">
      <alignment horizontal="center" vertical="center" wrapText="1"/>
    </xf>
    <xf numFmtId="0" fontId="11" fillId="0" borderId="1" xfId="0" applyFont="1" applyBorder="1" applyAlignment="1" applyProtection="1">
      <alignment vertical="center" wrapText="1"/>
    </xf>
    <xf numFmtId="0" fontId="14" fillId="4"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left" vertical="top" wrapText="1"/>
    </xf>
    <xf numFmtId="0" fontId="11" fillId="0" borderId="0" xfId="0" applyFont="1" applyBorder="1" applyAlignment="1" applyProtection="1">
      <alignment horizontal="center" vertical="center" wrapText="1"/>
    </xf>
    <xf numFmtId="0" fontId="11" fillId="0" borderId="0" xfId="0" applyFont="1" applyBorder="1" applyAlignment="1" applyProtection="1">
      <alignment vertical="center" wrapText="1"/>
    </xf>
    <xf numFmtId="0" fontId="11" fillId="0" borderId="1" xfId="0" applyFont="1" applyBorder="1" applyAlignment="1" applyProtection="1">
      <alignment wrapText="1"/>
    </xf>
    <xf numFmtId="0" fontId="11" fillId="0" borderId="1" xfId="0" applyFont="1" applyBorder="1" applyAlignment="1" applyProtection="1">
      <alignment horizontal="center" wrapText="1"/>
    </xf>
    <xf numFmtId="0" fontId="12" fillId="0" borderId="0" xfId="0" applyFont="1" applyAlignment="1">
      <alignment vertical="top" wrapText="1"/>
    </xf>
    <xf numFmtId="0" fontId="17" fillId="0" borderId="0" xfId="0" applyFont="1"/>
    <xf numFmtId="0" fontId="0" fillId="0" borderId="0" xfId="0" applyAlignment="1" applyProtection="1"/>
    <xf numFmtId="0" fontId="8" fillId="0" borderId="1" xfId="0" applyFont="1" applyBorder="1" applyAlignment="1" applyProtection="1">
      <alignment horizontal="left" vertical="center" wrapText="1"/>
    </xf>
    <xf numFmtId="0" fontId="11" fillId="0" borderId="1" xfId="0" applyFont="1" applyBorder="1" applyAlignment="1" applyProtection="1">
      <alignment horizontal="left" wrapText="1"/>
    </xf>
    <xf numFmtId="0" fontId="11" fillId="0" borderId="4" xfId="0" applyFont="1" applyBorder="1" applyAlignment="1" applyProtection="1">
      <alignment wrapText="1"/>
    </xf>
    <xf numFmtId="0" fontId="8" fillId="0" borderId="1" xfId="0" applyFont="1" applyBorder="1" applyAlignment="1" applyProtection="1">
      <alignment vertical="center" wrapText="1"/>
    </xf>
    <xf numFmtId="0" fontId="11" fillId="0" borderId="0" xfId="0" applyFont="1" applyAlignment="1" applyProtection="1">
      <alignment wrapText="1"/>
    </xf>
    <xf numFmtId="0" fontId="25" fillId="0" borderId="0" xfId="0" applyFont="1" applyFill="1" applyAlignment="1" applyProtection="1">
      <alignment wrapText="1"/>
    </xf>
    <xf numFmtId="0" fontId="25" fillId="0" borderId="1" xfId="0" applyFont="1" applyFill="1" applyBorder="1" applyAlignment="1" applyProtection="1">
      <alignment wrapText="1"/>
    </xf>
    <xf numFmtId="0" fontId="11" fillId="0" borderId="0" xfId="0" applyFont="1" applyAlignment="1">
      <alignment wrapText="1"/>
    </xf>
    <xf numFmtId="0" fontId="26"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11" fillId="0" borderId="1" xfId="0" applyFont="1" applyBorder="1"/>
    <xf numFmtId="0" fontId="13" fillId="3" borderId="1" xfId="0" applyFont="1" applyFill="1" applyBorder="1" applyAlignment="1" applyProtection="1">
      <alignment vertical="top" wrapText="1"/>
    </xf>
    <xf numFmtId="0" fontId="11" fillId="0" borderId="0" xfId="0" applyFont="1" applyAlignment="1"/>
    <xf numFmtId="0" fontId="11" fillId="0" borderId="1" xfId="0" applyFont="1" applyBorder="1" applyAlignment="1">
      <alignment wrapText="1"/>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3" fillId="0" borderId="0" xfId="0" applyFont="1" applyAlignment="1" applyProtection="1">
      <alignment horizontal="center" vertical="center" wrapText="1"/>
    </xf>
    <xf numFmtId="0" fontId="21" fillId="0" borderId="1" xfId="0" applyFont="1" applyBorder="1" applyAlignment="1">
      <alignment horizontal="left" vertical="center" wrapText="1"/>
    </xf>
    <xf numFmtId="0" fontId="11" fillId="0" borderId="0" xfId="0" applyFont="1" applyAlignment="1">
      <alignment horizontal="left" wrapText="1"/>
    </xf>
    <xf numFmtId="0" fontId="8" fillId="0" borderId="1" xfId="0" applyFont="1" applyBorder="1" applyAlignment="1" applyProtection="1">
      <alignment wrapText="1"/>
    </xf>
    <xf numFmtId="0" fontId="8" fillId="0" borderId="1" xfId="0" applyFont="1" applyFill="1" applyBorder="1" applyAlignment="1" applyProtection="1">
      <alignment vertical="center" wrapText="1"/>
    </xf>
    <xf numFmtId="0" fontId="8" fillId="3" borderId="1" xfId="0" applyFont="1" applyFill="1" applyBorder="1" applyAlignment="1" applyProtection="1">
      <alignment horizontal="left" vertical="center" wrapText="1" indent="2"/>
    </xf>
    <xf numFmtId="0" fontId="11" fillId="0" borderId="4" xfId="0" applyFont="1" applyBorder="1" applyAlignment="1" applyProtection="1">
      <alignment horizontal="center" vertical="center" wrapText="1"/>
    </xf>
    <xf numFmtId="0" fontId="15" fillId="0" borderId="1" xfId="0" applyFont="1" applyFill="1" applyBorder="1" applyAlignment="1" applyProtection="1">
      <alignment horizontal="center" vertical="top" wrapText="1"/>
    </xf>
    <xf numFmtId="0" fontId="0" fillId="0" borderId="1" xfId="0" applyBorder="1" applyAlignment="1">
      <alignment wrapText="1"/>
    </xf>
    <xf numFmtId="0" fontId="12" fillId="0" borderId="0" xfId="0" applyFont="1" applyAlignment="1">
      <alignment vertical="center" wrapText="1"/>
    </xf>
    <xf numFmtId="0" fontId="11" fillId="3" borderId="1" xfId="0" applyFont="1" applyFill="1" applyBorder="1" applyAlignment="1">
      <alignment horizontal="left" vertical="top" wrapText="1"/>
    </xf>
    <xf numFmtId="0" fontId="11" fillId="3" borderId="1" xfId="0" applyFont="1" applyFill="1" applyBorder="1" applyAlignment="1">
      <alignment vertical="top" wrapText="1"/>
    </xf>
    <xf numFmtId="0" fontId="22" fillId="0" borderId="1" xfId="0" applyFont="1" applyBorder="1" applyAlignment="1">
      <alignment vertical="top" wrapText="1"/>
    </xf>
    <xf numFmtId="0" fontId="0" fillId="0" borderId="0" xfId="0" applyAlignment="1">
      <alignment vertical="center" wrapText="1"/>
    </xf>
    <xf numFmtId="0" fontId="8" fillId="0" borderId="1" xfId="0" applyFont="1" applyBorder="1" applyAlignment="1" applyProtection="1">
      <alignment horizontal="left" wrapText="1"/>
    </xf>
    <xf numFmtId="0" fontId="22" fillId="0" borderId="1" xfId="0" applyFont="1" applyBorder="1" applyAlignment="1">
      <alignment horizontal="left" vertical="center" wrapText="1"/>
    </xf>
    <xf numFmtId="0" fontId="21" fillId="0" borderId="1" xfId="0" applyFont="1" applyBorder="1" applyAlignment="1">
      <alignment vertical="center" wrapText="1"/>
    </xf>
    <xf numFmtId="0" fontId="14"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top" wrapText="1"/>
    </xf>
    <xf numFmtId="0" fontId="8" fillId="0" borderId="1" xfId="0" applyFont="1" applyBorder="1" applyAlignment="1" applyProtection="1">
      <alignment vertical="top" wrapText="1"/>
    </xf>
    <xf numFmtId="0" fontId="8" fillId="0" borderId="1" xfId="0" applyFont="1" applyBorder="1" applyAlignment="1" applyProtection="1">
      <alignment horizontal="left" vertical="top" wrapText="1"/>
    </xf>
    <xf numFmtId="0" fontId="11" fillId="0" borderId="1" xfId="0" applyFont="1" applyFill="1" applyBorder="1" applyAlignment="1">
      <alignment vertical="top" wrapText="1"/>
    </xf>
    <xf numFmtId="0" fontId="11" fillId="0" borderId="0" xfId="0" applyFont="1" applyAlignment="1">
      <alignment horizontal="left" vertical="top"/>
    </xf>
    <xf numFmtId="0" fontId="1" fillId="2" borderId="2" xfId="0" applyFont="1" applyFill="1" applyBorder="1" applyAlignment="1" applyProtection="1">
      <alignment horizontal="center" vertical="center" wrapText="1"/>
    </xf>
    <xf numFmtId="0" fontId="29" fillId="6" borderId="11" xfId="0" applyFont="1" applyFill="1" applyBorder="1" applyAlignment="1" applyProtection="1">
      <alignment horizontal="left" vertical="top" wrapText="1"/>
    </xf>
    <xf numFmtId="0" fontId="29" fillId="6" borderId="12" xfId="0" applyFont="1" applyFill="1" applyBorder="1" applyAlignment="1" applyProtection="1">
      <alignment horizontal="center" vertical="top" wrapText="1"/>
    </xf>
    <xf numFmtId="0" fontId="5" fillId="0" borderId="13" xfId="0" applyFont="1" applyBorder="1" applyAlignment="1" applyProtection="1">
      <alignment horizontal="left" vertical="center" wrapText="1" indent="2"/>
    </xf>
    <xf numFmtId="0" fontId="5" fillId="0" borderId="1" xfId="0" applyFont="1" applyBorder="1" applyAlignment="1" applyProtection="1">
      <alignment horizontal="center" vertical="center" wrapText="1"/>
    </xf>
    <xf numFmtId="0" fontId="5" fillId="0" borderId="13" xfId="0" applyFont="1" applyFill="1" applyBorder="1" applyAlignment="1" applyProtection="1">
      <alignment horizontal="left" wrapText="1" indent="2"/>
    </xf>
    <xf numFmtId="9" fontId="5" fillId="0" borderId="1" xfId="0" applyNumberFormat="1" applyFont="1" applyBorder="1" applyAlignment="1" applyProtection="1">
      <alignment horizontal="center" vertical="center" wrapText="1"/>
    </xf>
    <xf numFmtId="0" fontId="5" fillId="0" borderId="13" xfId="0" applyFont="1" applyBorder="1" applyAlignment="1" applyProtection="1">
      <alignment horizontal="right" wrapText="1"/>
    </xf>
    <xf numFmtId="0" fontId="5" fillId="0" borderId="1" xfId="0" applyFont="1" applyBorder="1" applyAlignment="1" applyProtection="1">
      <alignment horizontal="center" wrapText="1"/>
    </xf>
    <xf numFmtId="0" fontId="5" fillId="0" borderId="0" xfId="0" applyFont="1" applyAlignment="1" applyProtection="1">
      <alignment horizontal="left" vertical="top" wrapText="1"/>
    </xf>
    <xf numFmtId="0" fontId="5" fillId="0" borderId="0" xfId="0" applyFont="1" applyAlignment="1" applyProtection="1">
      <alignment horizontal="center" vertical="top" wrapText="1"/>
    </xf>
    <xf numFmtId="0" fontId="9" fillId="6" borderId="1" xfId="0" applyFont="1" applyFill="1" applyBorder="1" applyAlignment="1" applyProtection="1">
      <alignment horizontal="left" vertical="top" wrapText="1"/>
    </xf>
    <xf numFmtId="0" fontId="29" fillId="6" borderId="1" xfId="0" applyFont="1" applyFill="1" applyBorder="1" applyAlignment="1" applyProtection="1">
      <alignment horizontal="center" vertical="top" wrapText="1"/>
    </xf>
    <xf numFmtId="0" fontId="5" fillId="0" borderId="0" xfId="0" applyFont="1" applyAlignment="1" applyProtection="1">
      <alignment wrapText="1"/>
    </xf>
    <xf numFmtId="0" fontId="5" fillId="0" borderId="0" xfId="0" applyFont="1" applyAlignment="1" applyProtection="1">
      <alignment horizontal="center" wrapText="1"/>
    </xf>
    <xf numFmtId="0" fontId="0" fillId="0" borderId="0" xfId="0" applyAlignment="1" applyProtection="1">
      <alignment horizontal="center" wrapText="1"/>
    </xf>
    <xf numFmtId="0" fontId="5" fillId="0" borderId="0" xfId="0" applyFont="1" applyAlignment="1" applyProtection="1">
      <alignment horizontal="center" vertical="center" wrapText="1"/>
    </xf>
    <xf numFmtId="0" fontId="5" fillId="0" borderId="0" xfId="0" applyFont="1" applyFill="1" applyAlignment="1" applyProtection="1">
      <alignment wrapText="1"/>
    </xf>
    <xf numFmtId="0" fontId="5" fillId="0" borderId="0" xfId="0" applyFont="1" applyFill="1" applyAlignment="1" applyProtection="1">
      <alignment horizontal="center" wrapText="1"/>
    </xf>
    <xf numFmtId="0" fontId="5" fillId="0" borderId="0" xfId="0" applyFont="1" applyAlignment="1" applyProtection="1">
      <alignment horizontal="right" wrapText="1"/>
    </xf>
    <xf numFmtId="0" fontId="30" fillId="0" borderId="0" xfId="0" applyFont="1" applyAlignment="1" applyProtection="1">
      <alignment wrapText="1"/>
    </xf>
    <xf numFmtId="0" fontId="30" fillId="0" borderId="0" xfId="0" applyFont="1" applyAlignment="1" applyProtection="1">
      <alignment horizontal="center" wrapText="1"/>
    </xf>
    <xf numFmtId="0" fontId="0" fillId="0" borderId="0" xfId="0" applyAlignment="1" applyProtection="1">
      <alignment horizontal="left" vertical="top" wrapText="1"/>
    </xf>
    <xf numFmtId="0" fontId="0" fillId="0" borderId="0" xfId="0" applyAlignment="1" applyProtection="1">
      <alignment horizontal="center" vertical="top" wrapText="1"/>
    </xf>
    <xf numFmtId="0" fontId="31" fillId="0" borderId="0" xfId="0" applyFont="1" applyAlignment="1">
      <alignment vertical="top" wrapText="1"/>
    </xf>
    <xf numFmtId="0" fontId="38" fillId="0" borderId="0" xfId="0" applyFont="1" applyAlignment="1">
      <alignment horizontal="center"/>
    </xf>
    <xf numFmtId="0" fontId="39" fillId="0" borderId="0" xfId="0" applyFont="1" applyAlignment="1">
      <alignment horizontal="center"/>
    </xf>
    <xf numFmtId="0" fontId="35" fillId="0" borderId="14" xfId="0" applyFont="1" applyBorder="1" applyAlignment="1">
      <alignment horizontal="center"/>
    </xf>
    <xf numFmtId="0" fontId="6" fillId="0" borderId="0" xfId="0" applyFont="1"/>
    <xf numFmtId="0" fontId="35" fillId="0" borderId="15" xfId="0" applyFont="1" applyBorder="1" applyAlignment="1">
      <alignment horizontal="center"/>
    </xf>
    <xf numFmtId="0" fontId="35" fillId="0" borderId="18" xfId="0" applyFont="1" applyBorder="1" applyAlignment="1">
      <alignment horizontal="center"/>
    </xf>
    <xf numFmtId="0" fontId="35" fillId="0" borderId="19" xfId="0" applyFont="1" applyBorder="1" applyAlignment="1">
      <alignment horizontal="center"/>
    </xf>
    <xf numFmtId="0" fontId="43" fillId="0" borderId="1" xfId="0" applyFont="1" applyBorder="1" applyAlignment="1" applyProtection="1">
      <alignment vertical="top" wrapText="1"/>
    </xf>
    <xf numFmtId="0" fontId="12" fillId="0" borderId="1" xfId="0" applyFont="1" applyBorder="1" applyAlignment="1" applyProtection="1">
      <alignment wrapText="1"/>
    </xf>
    <xf numFmtId="0" fontId="12" fillId="0" borderId="1" xfId="0" applyFont="1" applyBorder="1"/>
    <xf numFmtId="0" fontId="23" fillId="0" borderId="1" xfId="0" applyFont="1" applyBorder="1" applyAlignment="1" applyProtection="1">
      <alignment wrapText="1"/>
    </xf>
    <xf numFmtId="0" fontId="12" fillId="0" borderId="1" xfId="0" applyFont="1" applyBorder="1" applyAlignment="1" applyProtection="1">
      <alignment horizontal="center" vertical="center" wrapText="1"/>
    </xf>
    <xf numFmtId="0" fontId="44" fillId="0" borderId="1" xfId="0" applyFont="1" applyFill="1" applyBorder="1" applyAlignment="1" applyProtection="1">
      <alignment horizontal="center" vertical="top" wrapText="1"/>
    </xf>
    <xf numFmtId="0" fontId="49" fillId="0" borderId="1" xfId="1" applyFont="1" applyBorder="1" applyAlignment="1" applyProtection="1">
      <alignment wrapText="1"/>
      <protection locked="0"/>
    </xf>
    <xf numFmtId="0" fontId="23" fillId="0" borderId="1" xfId="0" applyFont="1" applyFill="1" applyBorder="1" applyAlignment="1" applyProtection="1">
      <alignment wrapText="1"/>
    </xf>
    <xf numFmtId="0" fontId="49" fillId="0" borderId="1" xfId="1" applyFont="1" applyBorder="1" applyAlignment="1" applyProtection="1">
      <alignment vertical="center" wrapText="1"/>
      <protection locked="0"/>
    </xf>
    <xf numFmtId="0" fontId="12" fillId="0" borderId="0" xfId="0" applyFont="1"/>
    <xf numFmtId="0" fontId="27" fillId="2" borderId="2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top" wrapText="1"/>
    </xf>
    <xf numFmtId="0" fontId="40" fillId="0" borderId="13" xfId="0" quotePrefix="1" applyFont="1" applyBorder="1" applyAlignment="1">
      <alignment horizontal="left" vertical="center" wrapText="1"/>
    </xf>
    <xf numFmtId="0" fontId="13" fillId="0" borderId="23" xfId="0" applyFont="1" applyFill="1" applyBorder="1" applyAlignment="1" applyProtection="1">
      <alignment horizontal="center" vertical="top" wrapText="1"/>
    </xf>
    <xf numFmtId="0" fontId="21" fillId="0" borderId="2" xfId="0" applyFont="1" applyBorder="1" applyAlignment="1">
      <alignment vertical="center" wrapText="1"/>
    </xf>
    <xf numFmtId="0" fontId="3" fillId="0" borderId="0" xfId="0" applyFont="1" applyFill="1" applyBorder="1" applyAlignment="1" applyProtection="1">
      <alignment horizontal="center" vertical="top" wrapText="1"/>
    </xf>
    <xf numFmtId="0" fontId="35" fillId="0" borderId="15" xfId="0" applyFont="1" applyFill="1" applyBorder="1" applyAlignment="1">
      <alignment horizontal="center"/>
    </xf>
    <xf numFmtId="0" fontId="8" fillId="0" borderId="1" xfId="0" applyFont="1" applyFill="1" applyBorder="1" applyAlignment="1" applyProtection="1">
      <alignment vertical="top" wrapText="1"/>
    </xf>
    <xf numFmtId="0" fontId="8" fillId="0" borderId="1" xfId="0" applyFont="1" applyFill="1" applyBorder="1" applyAlignment="1" applyProtection="1">
      <alignment horizontal="left" vertical="top" wrapText="1"/>
    </xf>
    <xf numFmtId="0" fontId="11" fillId="0" borderId="0" xfId="0" applyFont="1" applyFill="1" applyAlignment="1" applyProtection="1">
      <alignment wrapText="1"/>
    </xf>
    <xf numFmtId="0" fontId="11" fillId="0" borderId="0" xfId="0" applyFont="1" applyFill="1"/>
    <xf numFmtId="0" fontId="11" fillId="0" borderId="1" xfId="0" applyFont="1" applyBorder="1" applyAlignment="1">
      <alignment vertical="top" wrapText="1"/>
    </xf>
    <xf numFmtId="0" fontId="37" fillId="0" borderId="18" xfId="0" applyFont="1" applyBorder="1" applyAlignment="1">
      <alignment horizontal="center"/>
    </xf>
    <xf numFmtId="0" fontId="5" fillId="0" borderId="19" xfId="0" applyFont="1" applyBorder="1" applyAlignment="1">
      <alignment horizontal="center"/>
    </xf>
    <xf numFmtId="164" fontId="37" fillId="0" borderId="18" xfId="0" applyNumberFormat="1" applyFont="1" applyBorder="1" applyAlignment="1">
      <alignment horizontal="center"/>
    </xf>
    <xf numFmtId="0" fontId="38" fillId="0" borderId="20" xfId="0" applyFont="1" applyBorder="1" applyAlignment="1"/>
    <xf numFmtId="0" fontId="0" fillId="0" borderId="21" xfId="0" applyBorder="1" applyAlignment="1"/>
    <xf numFmtId="0" fontId="41" fillId="0" borderId="16" xfId="0" applyFont="1" applyBorder="1" applyAlignment="1">
      <alignment horizontal="center" vertical="center"/>
    </xf>
    <xf numFmtId="0" fontId="42" fillId="0" borderId="17" xfId="0" applyFont="1" applyBorder="1" applyAlignment="1">
      <alignment horizontal="center" vertical="center"/>
    </xf>
    <xf numFmtId="0" fontId="36" fillId="0" borderId="18" xfId="0" applyFont="1" applyBorder="1" applyAlignment="1">
      <alignment horizontal="center"/>
    </xf>
    <xf numFmtId="0" fontId="0" fillId="0" borderId="19" xfId="0" applyBorder="1" applyAlignment="1">
      <alignment horizontal="center"/>
    </xf>
    <xf numFmtId="0" fontId="10" fillId="0" borderId="18" xfId="1" applyBorder="1" applyAlignment="1">
      <alignment horizontal="center"/>
    </xf>
    <xf numFmtId="0" fontId="34" fillId="0" borderId="18" xfId="0" applyFont="1" applyBorder="1" applyAlignment="1">
      <alignment horizontal="center" vertical="center"/>
    </xf>
    <xf numFmtId="0" fontId="0" fillId="0" borderId="19" xfId="0" applyBorder="1" applyAlignment="1">
      <alignment horizontal="center" vertical="center"/>
    </xf>
    <xf numFmtId="0" fontId="50" fillId="0" borderId="18" xfId="0" applyFont="1" applyBorder="1" applyAlignment="1">
      <alignment horizontal="center" vertical="center"/>
    </xf>
    <xf numFmtId="0" fontId="51" fillId="0" borderId="19" xfId="0" applyFont="1" applyBorder="1" applyAlignment="1">
      <alignment horizontal="center" vertical="center"/>
    </xf>
    <xf numFmtId="0" fontId="52" fillId="0" borderId="27" xfId="0" applyFont="1" applyBorder="1" applyAlignment="1">
      <alignment horizontal="center"/>
    </xf>
    <xf numFmtId="0" fontId="40" fillId="0" borderId="24" xfId="0" quotePrefix="1" applyFont="1" applyBorder="1" applyAlignment="1">
      <alignment horizontal="left" vertical="center" wrapText="1"/>
    </xf>
    <xf numFmtId="0" fontId="32" fillId="0" borderId="25" xfId="0" applyFont="1" applyBorder="1" applyAlignment="1">
      <alignment horizontal="left" vertical="center" wrapText="1"/>
    </xf>
    <xf numFmtId="0" fontId="32" fillId="0" borderId="26" xfId="0" applyFont="1" applyBorder="1" applyAlignment="1">
      <alignment horizontal="left" vertical="center" wrapText="1"/>
    </xf>
    <xf numFmtId="0" fontId="45" fillId="0" borderId="13" xfId="0" applyFont="1" applyBorder="1" applyAlignment="1">
      <alignment horizontal="left" vertical="center" wrapText="1"/>
    </xf>
    <xf numFmtId="0" fontId="32" fillId="0" borderId="13" xfId="0" applyFont="1" applyBorder="1" applyAlignment="1">
      <alignment horizontal="left" vertical="center" wrapText="1"/>
    </xf>
    <xf numFmtId="0" fontId="40" fillId="0" borderId="11" xfId="0" quotePrefix="1" applyFont="1" applyBorder="1" applyAlignment="1">
      <alignment vertical="center" wrapText="1"/>
    </xf>
    <xf numFmtId="0" fontId="0" fillId="0" borderId="12" xfId="0" applyFont="1" applyBorder="1" applyAlignment="1">
      <alignment vertical="center" wrapText="1"/>
    </xf>
    <xf numFmtId="0" fontId="0" fillId="0" borderId="22" xfId="0" applyFont="1" applyBorder="1" applyAlignment="1">
      <alignment vertical="center" wrapText="1"/>
    </xf>
    <xf numFmtId="0" fontId="40" fillId="0" borderId="13" xfId="0" quotePrefix="1" applyFont="1" applyBorder="1" applyAlignment="1">
      <alignment horizontal="left" vertical="center"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0" fontId="32" fillId="0" borderId="1" xfId="0" applyFont="1" applyBorder="1" applyAlignment="1">
      <alignment horizontal="left" vertical="center" wrapText="1"/>
    </xf>
    <xf numFmtId="0" fontId="32" fillId="0" borderId="23" xfId="0" applyFont="1" applyBorder="1" applyAlignment="1">
      <alignment horizontal="left" vertical="center" wrapText="1"/>
    </xf>
    <xf numFmtId="0" fontId="21" fillId="0" borderId="2" xfId="0" applyFont="1" applyBorder="1" applyAlignment="1">
      <alignment vertical="center" wrapText="1"/>
    </xf>
    <xf numFmtId="0" fontId="21" fillId="0" borderId="7" xfId="0" applyFont="1" applyBorder="1" applyAlignment="1">
      <alignment vertical="center" wrapText="1"/>
    </xf>
    <xf numFmtId="0" fontId="0" fillId="0" borderId="3" xfId="0" applyBorder="1" applyAlignment="1">
      <alignment vertical="center" wrapText="1"/>
    </xf>
    <xf numFmtId="0" fontId="19" fillId="5" borderId="1" xfId="0" applyFont="1" applyFill="1" applyBorder="1" applyAlignment="1">
      <alignment horizontal="left" vertical="center" wrapText="1"/>
    </xf>
    <xf numFmtId="0" fontId="9" fillId="2" borderId="1" xfId="0" applyFont="1" applyFill="1" applyBorder="1" applyAlignment="1" applyProtection="1">
      <alignment horizontal="left" vertical="center" wrapText="1"/>
    </xf>
    <xf numFmtId="0" fontId="18" fillId="5" borderId="1" xfId="0" applyFont="1" applyFill="1" applyBorder="1" applyAlignment="1">
      <alignment wrapText="1"/>
    </xf>
    <xf numFmtId="0" fontId="24" fillId="5" borderId="1" xfId="0" applyFont="1" applyFill="1" applyBorder="1" applyAlignment="1">
      <alignment wrapText="1"/>
    </xf>
    <xf numFmtId="0" fontId="0" fillId="5" borderId="1" xfId="0" applyFill="1" applyBorder="1" applyAlignment="1">
      <alignment wrapText="1"/>
    </xf>
    <xf numFmtId="0" fontId="21" fillId="0" borderId="1" xfId="0" applyFont="1" applyBorder="1" applyAlignment="1">
      <alignmen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top" wrapText="1"/>
    </xf>
    <xf numFmtId="0" fontId="21" fillId="0" borderId="7" xfId="0" applyFont="1" applyBorder="1" applyAlignment="1">
      <alignment horizontal="left" vertical="top" wrapText="1"/>
    </xf>
    <xf numFmtId="0" fontId="21" fillId="0" borderId="3" xfId="0" applyFont="1" applyBorder="1" applyAlignment="1">
      <alignment horizontal="left" vertical="top" wrapText="1"/>
    </xf>
    <xf numFmtId="0" fontId="21" fillId="0" borderId="3" xfId="0" applyFont="1" applyBorder="1" applyAlignment="1">
      <alignment vertical="center" wrapText="1"/>
    </xf>
    <xf numFmtId="0" fontId="0" fillId="0" borderId="1" xfId="0" applyFont="1" applyBorder="1" applyAlignment="1">
      <alignment vertical="center" wrapText="1"/>
    </xf>
    <xf numFmtId="0" fontId="16" fillId="5" borderId="1" xfId="0" applyFont="1" applyFill="1" applyBorder="1" applyAlignment="1">
      <alignment vertical="top" wrapText="1"/>
    </xf>
    <xf numFmtId="0" fontId="22" fillId="0" borderId="2" xfId="0" applyFont="1" applyBorder="1" applyAlignment="1">
      <alignment horizontal="left" vertical="center" wrapText="1"/>
    </xf>
    <xf numFmtId="0" fontId="0" fillId="0" borderId="7" xfId="0" applyFont="1" applyBorder="1" applyAlignment="1">
      <alignment horizontal="left" vertical="center" wrapText="1"/>
    </xf>
    <xf numFmtId="0" fontId="21" fillId="0" borderId="8"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3" xfId="0" applyFont="1" applyBorder="1" applyAlignment="1">
      <alignmen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0" fillId="0" borderId="7" xfId="0" applyBorder="1" applyAlignment="1">
      <alignment vertical="center" wrapText="1"/>
    </xf>
    <xf numFmtId="0" fontId="21" fillId="0" borderId="8" xfId="0" applyFont="1" applyBorder="1" applyAlignment="1">
      <alignment vertical="center" wrapText="1"/>
    </xf>
    <xf numFmtId="0" fontId="0" fillId="0" borderId="9" xfId="0" applyBorder="1" applyAlignment="1">
      <alignment wrapText="1"/>
    </xf>
    <xf numFmtId="0" fontId="0" fillId="0" borderId="10" xfId="0" applyBorder="1" applyAlignment="1">
      <alignment wrapText="1"/>
    </xf>
    <xf numFmtId="0" fontId="21" fillId="0" borderId="2" xfId="0" applyFont="1" applyFill="1" applyBorder="1" applyAlignment="1">
      <alignment vertical="center" wrapText="1"/>
    </xf>
    <xf numFmtId="0" fontId="0" fillId="0" borderId="7" xfId="0" applyFill="1" applyBorder="1" applyAlignment="1">
      <alignment vertical="center" wrapText="1"/>
    </xf>
    <xf numFmtId="0" fontId="0" fillId="0" borderId="3" xfId="0" applyFill="1" applyBorder="1" applyAlignment="1">
      <alignment vertical="center" wrapText="1"/>
    </xf>
    <xf numFmtId="0" fontId="22" fillId="0" borderId="1" xfId="0" applyFont="1" applyBorder="1" applyAlignment="1">
      <alignment vertical="center" wrapText="1"/>
    </xf>
    <xf numFmtId="0" fontId="11" fillId="0" borderId="1" xfId="0" applyFont="1" applyBorder="1" applyAlignment="1">
      <alignment vertical="center" wrapText="1"/>
    </xf>
    <xf numFmtId="0" fontId="8" fillId="0" borderId="1" xfId="0" applyFont="1" applyBorder="1" applyAlignment="1">
      <alignment vertical="center" wrapText="1"/>
    </xf>
    <xf numFmtId="0" fontId="0" fillId="0" borderId="9" xfId="0" applyBorder="1" applyAlignment="1">
      <alignment vertical="center" wrapText="1"/>
    </xf>
    <xf numFmtId="0" fontId="28" fillId="2" borderId="1" xfId="0" applyFont="1" applyFill="1" applyBorder="1" applyAlignment="1" applyProtection="1">
      <alignment horizontal="left" vertical="center" wrapText="1"/>
    </xf>
    <xf numFmtId="0" fontId="11" fillId="0" borderId="1" xfId="0" applyFont="1" applyBorder="1" applyAlignment="1">
      <alignment horizontal="left" vertical="center" wrapText="1"/>
    </xf>
    <xf numFmtId="0" fontId="21" fillId="0" borderId="1" xfId="0" applyFont="1" applyBorder="1" applyAlignment="1">
      <alignment horizontal="left" vertical="center" wrapText="1"/>
    </xf>
    <xf numFmtId="0" fontId="0" fillId="0" borderId="1" xfId="0" applyBorder="1" applyAlignment="1">
      <alignment horizontal="left" wrapText="1"/>
    </xf>
    <xf numFmtId="0" fontId="17" fillId="5" borderId="1" xfId="0" applyFont="1" applyFill="1" applyBorder="1" applyAlignment="1">
      <alignment wrapText="1"/>
    </xf>
    <xf numFmtId="0" fontId="0" fillId="0" borderId="1" xfId="0" applyBorder="1" applyAlignment="1">
      <alignment vertical="center" wrapText="1"/>
    </xf>
    <xf numFmtId="0" fontId="16" fillId="5"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8" fillId="5" borderId="6" xfId="0" applyFont="1" applyFill="1" applyBorder="1" applyAlignment="1">
      <alignment wrapText="1"/>
    </xf>
    <xf numFmtId="0" fontId="18" fillId="5" borderId="4" xfId="0" applyFont="1" applyFill="1" applyBorder="1" applyAlignment="1">
      <alignment wrapText="1"/>
    </xf>
    <xf numFmtId="0" fontId="9" fillId="2" borderId="5" xfId="0" applyFont="1" applyFill="1" applyBorder="1" applyAlignment="1" applyProtection="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28" fillId="2" borderId="5" xfId="0" applyFont="1" applyFill="1" applyBorder="1" applyAlignment="1" applyProtection="1">
      <alignment horizontal="left" vertical="center" wrapText="1"/>
    </xf>
    <xf numFmtId="0" fontId="11" fillId="0" borderId="4" xfId="0" applyFont="1" applyBorder="1" applyAlignment="1">
      <alignment horizontal="left" vertical="center" wrapText="1"/>
    </xf>
    <xf numFmtId="0" fontId="19" fillId="0" borderId="0" xfId="0" applyFont="1" applyAlignment="1" applyProtection="1">
      <alignment horizontal="left" vertical="top" wrapText="1"/>
    </xf>
    <xf numFmtId="0" fontId="33" fillId="0" borderId="0" xfId="0" applyFont="1" applyAlignment="1">
      <alignment vertical="top" wrapText="1"/>
    </xf>
    <xf numFmtId="0" fontId="31" fillId="0" borderId="0" xfId="0" applyFont="1" applyAlignment="1" applyProtection="1">
      <alignment horizontal="left" vertical="top" wrapText="1"/>
    </xf>
    <xf numFmtId="0" fontId="0" fillId="0" borderId="0" xfId="0" applyAlignment="1">
      <alignment vertical="top" wrapText="1"/>
    </xf>
  </cellXfs>
  <cellStyles count="2">
    <cellStyle name="Hyperlink" xfId="1" builtinId="8"/>
    <cellStyle name="Normal" xfId="0" builtinId="0"/>
  </cellStyles>
  <dxfs count="52">
    <dxf>
      <fill>
        <patternFill>
          <bgColor rgb="FFFF0000"/>
        </patternFill>
      </fill>
    </dxf>
    <dxf>
      <fill>
        <patternFill>
          <bgColor rgb="FFFFFF00"/>
        </patternFill>
      </fill>
    </dxf>
    <dxf>
      <fill>
        <patternFill>
          <bgColor rgb="FF99FFCC"/>
        </patternFill>
      </fill>
    </dxf>
    <dxf>
      <fill>
        <patternFill>
          <bgColor rgb="FF00B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
      <font>
        <color rgb="FF9C0006"/>
      </font>
      <fill>
        <patternFill>
          <bgColor rgb="FFFFC7CE"/>
        </patternFill>
      </fill>
    </dxf>
    <dxf>
      <font>
        <b/>
        <i val="0"/>
        <strike val="0"/>
        <color auto="1"/>
      </font>
      <fill>
        <patternFill>
          <bgColor rgb="FF92D050"/>
        </patternFill>
      </fill>
    </dxf>
  </dxfs>
  <tableStyles count="0" defaultTableStyle="TableStyleMedium9" defaultPivotStyle="PivotStyleMedium4"/>
  <colors>
    <mruColors>
      <color rgb="FF99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isenlohr@ehsd.cccounty.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etworkworld.com/article/3158471/security/how-to-handle-security-vulnerability-reports.html?idg_eid=b7a58e72bff8bcd8ad77cb3159f8abeb&amp;utm_source=Sailthru&amp;utm_medium=email&amp;utm_campaign=The%20top%20stories%20in%20January&amp;utm_term=networkworld_best" TargetMode="External"/><Relationship Id="rId1" Type="http://schemas.openxmlformats.org/officeDocument/2006/relationships/hyperlink" Target="http://www.pcworld.com/article/3173791/security/stop-using-sha1-it-s-now-completely-unsaf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zoomScale="130" zoomScaleNormal="130" workbookViewId="0">
      <selection activeCell="F22" sqref="F22"/>
    </sheetView>
  </sheetViews>
  <sheetFormatPr defaultRowHeight="15.75" x14ac:dyDescent="0.25"/>
  <cols>
    <col min="1" max="2" width="41.375" customWidth="1"/>
  </cols>
  <sheetData>
    <row r="1" spans="1:2" ht="35.25" thickTop="1" x14ac:dyDescent="0.25">
      <c r="A1" s="126" t="s">
        <v>303</v>
      </c>
      <c r="B1" s="127"/>
    </row>
    <row r="2" spans="1:2" ht="33.75" customHeight="1" x14ac:dyDescent="0.25">
      <c r="A2" s="133" t="s">
        <v>431</v>
      </c>
      <c r="B2" s="134"/>
    </row>
    <row r="3" spans="1:2" ht="22.5" x14ac:dyDescent="0.25">
      <c r="A3" s="131" t="s">
        <v>321</v>
      </c>
      <c r="B3" s="132"/>
    </row>
    <row r="4" spans="1:2" x14ac:dyDescent="0.25">
      <c r="A4" s="94" t="s">
        <v>429</v>
      </c>
      <c r="B4" s="96" t="s">
        <v>304</v>
      </c>
    </row>
    <row r="5" spans="1:2" x14ac:dyDescent="0.25">
      <c r="A5" s="94" t="s">
        <v>305</v>
      </c>
      <c r="B5" s="96" t="s">
        <v>306</v>
      </c>
    </row>
    <row r="6" spans="1:2" x14ac:dyDescent="0.25">
      <c r="A6" s="94" t="s">
        <v>307</v>
      </c>
      <c r="B6" s="96" t="s">
        <v>308</v>
      </c>
    </row>
    <row r="7" spans="1:2" x14ac:dyDescent="0.25">
      <c r="A7" s="94" t="s">
        <v>309</v>
      </c>
      <c r="B7" s="96" t="s">
        <v>366</v>
      </c>
    </row>
    <row r="8" spans="1:2" x14ac:dyDescent="0.25">
      <c r="A8" s="94" t="s">
        <v>369</v>
      </c>
      <c r="B8" s="96" t="s">
        <v>370</v>
      </c>
    </row>
    <row r="9" spans="1:2" x14ac:dyDescent="0.25">
      <c r="A9" s="94" t="s">
        <v>368</v>
      </c>
      <c r="B9" s="96" t="s">
        <v>367</v>
      </c>
    </row>
    <row r="10" spans="1:2" x14ac:dyDescent="0.25">
      <c r="A10" s="94" t="s">
        <v>353</v>
      </c>
      <c r="B10" s="115"/>
    </row>
    <row r="11" spans="1:2" x14ac:dyDescent="0.25">
      <c r="A11" s="94"/>
      <c r="B11" s="96"/>
    </row>
    <row r="12" spans="1:2" x14ac:dyDescent="0.25">
      <c r="A12" s="94"/>
      <c r="B12" s="96"/>
    </row>
    <row r="13" spans="1:2" x14ac:dyDescent="0.25">
      <c r="A13" s="94"/>
      <c r="B13" s="96"/>
    </row>
    <row r="14" spans="1:2" x14ac:dyDescent="0.25">
      <c r="A14" s="94"/>
      <c r="B14" s="96"/>
    </row>
    <row r="15" spans="1:2" x14ac:dyDescent="0.25">
      <c r="A15" s="94"/>
      <c r="B15" s="96"/>
    </row>
    <row r="16" spans="1:2" x14ac:dyDescent="0.25">
      <c r="A16" s="94"/>
      <c r="B16" s="96"/>
    </row>
    <row r="17" spans="1:2" x14ac:dyDescent="0.25">
      <c r="A17" s="94"/>
      <c r="B17" s="96"/>
    </row>
    <row r="18" spans="1:2" x14ac:dyDescent="0.25">
      <c r="A18" s="97"/>
      <c r="B18" s="98"/>
    </row>
    <row r="19" spans="1:2" ht="18.75" x14ac:dyDescent="0.3">
      <c r="A19" s="128" t="s">
        <v>310</v>
      </c>
      <c r="B19" s="129" t="s">
        <v>310</v>
      </c>
    </row>
    <row r="20" spans="1:2" x14ac:dyDescent="0.25">
      <c r="A20" s="130" t="s">
        <v>311</v>
      </c>
      <c r="B20" s="122" t="s">
        <v>312</v>
      </c>
    </row>
    <row r="21" spans="1:2" x14ac:dyDescent="0.25">
      <c r="A21" s="121" t="s">
        <v>313</v>
      </c>
      <c r="B21" s="122" t="s">
        <v>312</v>
      </c>
    </row>
    <row r="22" spans="1:2" x14ac:dyDescent="0.25">
      <c r="A22" s="121" t="s">
        <v>314</v>
      </c>
      <c r="B22" s="122" t="s">
        <v>314</v>
      </c>
    </row>
    <row r="23" spans="1:2" x14ac:dyDescent="0.25">
      <c r="A23" s="121" t="s">
        <v>315</v>
      </c>
      <c r="B23" s="122" t="s">
        <v>315</v>
      </c>
    </row>
    <row r="24" spans="1:2" x14ac:dyDescent="0.25">
      <c r="A24" s="121" t="s">
        <v>316</v>
      </c>
      <c r="B24" s="122" t="s">
        <v>316</v>
      </c>
    </row>
    <row r="25" spans="1:2" x14ac:dyDescent="0.25">
      <c r="A25" s="123" t="s">
        <v>465</v>
      </c>
      <c r="B25" s="122"/>
    </row>
    <row r="26" spans="1:2" ht="17.25" thickBot="1" x14ac:dyDescent="0.3">
      <c r="A26" s="124"/>
      <c r="B26" s="125"/>
    </row>
    <row r="27" spans="1:2" ht="17.25" thickTop="1" x14ac:dyDescent="0.25">
      <c r="A27" s="92"/>
      <c r="B27" s="92"/>
    </row>
    <row r="28" spans="1:2" ht="18.75" x14ac:dyDescent="0.3">
      <c r="A28" s="93"/>
      <c r="B28" s="93"/>
    </row>
    <row r="29" spans="1:2" ht="18.75" x14ac:dyDescent="0.3">
      <c r="A29" s="93"/>
      <c r="B29" s="93"/>
    </row>
    <row r="30" spans="1:2" ht="18.75" x14ac:dyDescent="0.3">
      <c r="A30" s="93"/>
      <c r="B30" s="93"/>
    </row>
  </sheetData>
  <mergeCells count="11">
    <mergeCell ref="A23:B23"/>
    <mergeCell ref="A24:B24"/>
    <mergeCell ref="A25:B25"/>
    <mergeCell ref="A26:B26"/>
    <mergeCell ref="A1:B1"/>
    <mergeCell ref="A19:B19"/>
    <mergeCell ref="A20:B20"/>
    <mergeCell ref="A21:B21"/>
    <mergeCell ref="A3:B3"/>
    <mergeCell ref="A2:B2"/>
    <mergeCell ref="A22:B22"/>
  </mergeCells>
  <hyperlinks>
    <hyperlink ref="A2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96" zoomScaleNormal="96" workbookViewId="0">
      <selection activeCell="C7" sqref="C7"/>
    </sheetView>
  </sheetViews>
  <sheetFormatPr defaultRowHeight="15.75" x14ac:dyDescent="0.25"/>
  <cols>
    <col min="1" max="1" width="38.5" customWidth="1"/>
    <col min="2" max="2" width="32" customWidth="1"/>
    <col min="9" max="9" width="3.75" customWidth="1"/>
  </cols>
  <sheetData>
    <row r="1" spans="1:7" ht="27" thickBot="1" x14ac:dyDescent="0.45">
      <c r="A1" s="135" t="s">
        <v>322</v>
      </c>
      <c r="B1" s="135"/>
      <c r="C1" s="135"/>
      <c r="D1" s="135"/>
      <c r="E1" s="135"/>
      <c r="F1" s="135"/>
      <c r="G1" s="135"/>
    </row>
    <row r="2" spans="1:7" s="95" customFormat="1" ht="131.25" customHeight="1" thickTop="1" x14ac:dyDescent="0.2">
      <c r="A2" s="141" t="s">
        <v>356</v>
      </c>
      <c r="B2" s="142"/>
      <c r="C2" s="142"/>
      <c r="D2" s="142"/>
      <c r="E2" s="142"/>
      <c r="F2" s="142"/>
      <c r="G2" s="143"/>
    </row>
    <row r="3" spans="1:7" ht="154.5" customHeight="1" x14ac:dyDescent="0.25">
      <c r="A3" s="144" t="s">
        <v>426</v>
      </c>
      <c r="B3" s="145"/>
      <c r="C3" s="145"/>
      <c r="D3" s="145"/>
      <c r="E3" s="145"/>
      <c r="F3" s="145"/>
      <c r="G3" s="146"/>
    </row>
    <row r="4" spans="1:7" ht="288.75" customHeight="1" x14ac:dyDescent="0.25">
      <c r="A4" s="144" t="s">
        <v>355</v>
      </c>
      <c r="B4" s="145"/>
      <c r="C4" s="145"/>
      <c r="D4" s="145"/>
      <c r="E4" s="145"/>
      <c r="F4" s="145"/>
      <c r="G4" s="146"/>
    </row>
    <row r="5" spans="1:7" ht="216.75" customHeight="1" x14ac:dyDescent="0.25">
      <c r="A5" s="144" t="s">
        <v>354</v>
      </c>
      <c r="B5" s="145"/>
      <c r="C5" s="145"/>
      <c r="D5" s="145"/>
      <c r="E5" s="145"/>
      <c r="F5" s="145"/>
      <c r="G5" s="146"/>
    </row>
    <row r="6" spans="1:7" ht="87.75" customHeight="1" x14ac:dyDescent="0.25">
      <c r="A6" s="144" t="s">
        <v>371</v>
      </c>
      <c r="B6" s="145"/>
      <c r="C6" s="145"/>
      <c r="D6" s="145"/>
      <c r="E6" s="145"/>
      <c r="F6" s="145"/>
      <c r="G6" s="146"/>
    </row>
    <row r="7" spans="1:7" s="32" customFormat="1" ht="42" customHeight="1" x14ac:dyDescent="0.25">
      <c r="A7" s="139" t="s">
        <v>317</v>
      </c>
      <c r="B7" s="99" t="s">
        <v>267</v>
      </c>
      <c r="C7" s="6"/>
      <c r="D7" s="37" t="s">
        <v>1</v>
      </c>
      <c r="E7" s="37" t="s">
        <v>2</v>
      </c>
      <c r="F7" s="37" t="s">
        <v>3</v>
      </c>
      <c r="G7" s="109" t="s">
        <v>4</v>
      </c>
    </row>
    <row r="8" spans="1:7" s="32" customFormat="1" x14ac:dyDescent="0.25">
      <c r="A8" s="140"/>
      <c r="B8" s="63" t="str">
        <f>IF(C7="Y","Could you find and did you use your Incident Response Plan (IRP)?","SKIP Question")</f>
        <v>SKIP Question</v>
      </c>
      <c r="C8" s="6"/>
      <c r="D8" s="7"/>
      <c r="E8" s="7" t="str">
        <f>IF(UPPER(C7)="Y",IF(UPPER($C8)="Y","P","F")," ")</f>
        <v xml:space="preserve"> </v>
      </c>
      <c r="F8" s="4"/>
      <c r="G8" s="110"/>
    </row>
    <row r="9" spans="1:7" s="32" customFormat="1" ht="31.5" customHeight="1" x14ac:dyDescent="0.25">
      <c r="A9" s="140"/>
      <c r="B9" s="63" t="str">
        <f>IF(C7="Y","Did you follow the Incident Response Checklist?","SKIP Question")</f>
        <v>SKIP Question</v>
      </c>
      <c r="C9" s="6"/>
      <c r="D9" s="7"/>
      <c r="E9" s="7"/>
      <c r="F9" s="7" t="str">
        <f>IF(UPPER(C7)="Y",IF(UPPER($C9)="Y","P","F")," ")</f>
        <v xml:space="preserve"> </v>
      </c>
      <c r="G9" s="110"/>
    </row>
    <row r="10" spans="1:7" ht="57.75" customHeight="1" x14ac:dyDescent="0.25">
      <c r="A10" s="144" t="s">
        <v>319</v>
      </c>
      <c r="B10" s="147"/>
      <c r="C10" s="147"/>
      <c r="D10" s="147"/>
      <c r="E10" s="147"/>
      <c r="F10" s="147"/>
      <c r="G10" s="148"/>
    </row>
    <row r="11" spans="1:7" s="13" customFormat="1" ht="33" customHeight="1" x14ac:dyDescent="0.25">
      <c r="A11" s="111"/>
      <c r="B11" s="20" t="s">
        <v>131</v>
      </c>
      <c r="C11" s="61">
        <v>3</v>
      </c>
      <c r="D11" s="37" t="s">
        <v>1</v>
      </c>
      <c r="E11" s="37" t="s">
        <v>2</v>
      </c>
      <c r="F11" s="37" t="s">
        <v>3</v>
      </c>
      <c r="G11" s="109" t="s">
        <v>4</v>
      </c>
    </row>
    <row r="12" spans="1:7" s="13" customFormat="1" ht="20.25" x14ac:dyDescent="0.25">
      <c r="A12" s="111"/>
      <c r="B12" s="62" t="s">
        <v>126</v>
      </c>
      <c r="C12" s="15">
        <v>0</v>
      </c>
      <c r="D12" s="16"/>
      <c r="E12" s="16"/>
      <c r="F12" s="16"/>
      <c r="G12" s="112"/>
    </row>
    <row r="13" spans="1:7" s="13" customFormat="1" ht="47.25" x14ac:dyDescent="0.25">
      <c r="A13" s="111"/>
      <c r="B13" s="62" t="s">
        <v>127</v>
      </c>
      <c r="C13" s="15">
        <v>1</v>
      </c>
      <c r="D13" s="16" t="str">
        <f>IF(C11&lt;1,"F","P")</f>
        <v>P</v>
      </c>
      <c r="E13" s="16"/>
      <c r="F13" s="16"/>
      <c r="G13" s="112"/>
    </row>
    <row r="14" spans="1:7" s="13" customFormat="1" ht="47.25" x14ac:dyDescent="0.25">
      <c r="A14" s="111"/>
      <c r="B14" s="62" t="s">
        <v>128</v>
      </c>
      <c r="C14" s="15">
        <v>2</v>
      </c>
      <c r="D14" s="16"/>
      <c r="E14" s="16" t="str">
        <f>IF(C11&lt;2,"F","P")</f>
        <v>P</v>
      </c>
      <c r="F14" s="16"/>
      <c r="G14" s="112"/>
    </row>
    <row r="15" spans="1:7" s="13" customFormat="1" ht="47.25" x14ac:dyDescent="0.25">
      <c r="A15" s="111"/>
      <c r="B15" s="62" t="s">
        <v>129</v>
      </c>
      <c r="C15" s="15">
        <v>3</v>
      </c>
      <c r="D15" s="16"/>
      <c r="E15" s="16"/>
      <c r="F15" s="16" t="str">
        <f>IF(C11&lt;3,"F","P")</f>
        <v>P</v>
      </c>
      <c r="G15" s="112"/>
    </row>
    <row r="16" spans="1:7" s="13" customFormat="1" ht="47.25" x14ac:dyDescent="0.25">
      <c r="A16" s="111"/>
      <c r="B16" s="62" t="s">
        <v>130</v>
      </c>
      <c r="C16" s="15">
        <v>4</v>
      </c>
      <c r="D16" s="16"/>
      <c r="E16" s="16"/>
      <c r="F16" s="16"/>
      <c r="G16" s="112" t="str">
        <f>IF(C11&lt;4,"F","P")</f>
        <v>F</v>
      </c>
    </row>
    <row r="17" spans="1:7" ht="99.75" customHeight="1" x14ac:dyDescent="0.25">
      <c r="A17" s="144" t="s">
        <v>425</v>
      </c>
      <c r="B17" s="147"/>
      <c r="C17" s="147"/>
      <c r="D17" s="147"/>
      <c r="E17" s="147"/>
      <c r="F17" s="147"/>
      <c r="G17" s="148"/>
    </row>
    <row r="18" spans="1:7" ht="78.75" customHeight="1" thickBot="1" x14ac:dyDescent="0.3">
      <c r="A18" s="136" t="s">
        <v>318</v>
      </c>
      <c r="B18" s="137"/>
      <c r="C18" s="137"/>
      <c r="D18" s="137"/>
      <c r="E18" s="137"/>
      <c r="F18" s="137"/>
      <c r="G18" s="138"/>
    </row>
    <row r="19" spans="1:7" ht="16.5" thickTop="1" x14ac:dyDescent="0.25"/>
  </sheetData>
  <sheetProtection sheet="1" objects="1" scenarios="1" selectLockedCells="1"/>
  <mergeCells count="10">
    <mergeCell ref="A1:G1"/>
    <mergeCell ref="A18:G18"/>
    <mergeCell ref="A7:A9"/>
    <mergeCell ref="A2:G2"/>
    <mergeCell ref="A4:G4"/>
    <mergeCell ref="A6:G6"/>
    <mergeCell ref="A10:G10"/>
    <mergeCell ref="A17:G17"/>
    <mergeCell ref="A3:G3"/>
    <mergeCell ref="A5:G5"/>
  </mergeCells>
  <conditionalFormatting sqref="D9 D8:G8 F9:G9">
    <cfRule type="cellIs" dxfId="51" priority="7" operator="equal">
      <formula>"P"</formula>
    </cfRule>
    <cfRule type="cellIs" dxfId="50" priority="8" operator="equal">
      <formula>"F"</formula>
    </cfRule>
  </conditionalFormatting>
  <conditionalFormatting sqref="E9">
    <cfRule type="cellIs" dxfId="49" priority="5" operator="equal">
      <formula>"P"</formula>
    </cfRule>
    <cfRule type="cellIs" dxfId="48" priority="6" operator="equal">
      <formula>"F"</formula>
    </cfRule>
  </conditionalFormatting>
  <conditionalFormatting sqref="D12:G16">
    <cfRule type="cellIs" dxfId="47" priority="3" operator="equal">
      <formula>"P"</formula>
    </cfRule>
    <cfRule type="cellIs" dxfId="46" priority="4" operator="equal">
      <formula>"F"</formula>
    </cfRule>
  </conditionalFormatting>
  <dataValidations count="2">
    <dataValidation type="list" allowBlank="1" showInputMessage="1" showErrorMessage="1" error="Must be Y or N_x000a_" sqref="C7:C9">
      <formula1>"Y, N"</formula1>
    </dataValidation>
    <dataValidation type="whole" allowBlank="1" showInputMessage="1" showErrorMessage="1" sqref="C11">
      <formula1>0</formula1>
      <formula2>4</formula2>
    </dataValidation>
  </dataValidation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9"/>
  <sheetViews>
    <sheetView topLeftCell="A46" zoomScale="115" zoomScaleNormal="115" zoomScalePageLayoutView="150" workbookViewId="0">
      <selection activeCell="C45" sqref="C39:C45"/>
    </sheetView>
  </sheetViews>
  <sheetFormatPr defaultColWidth="11" defaultRowHeight="15.75" x14ac:dyDescent="0.25"/>
  <cols>
    <col min="1" max="1" width="46.125" style="57" customWidth="1"/>
    <col min="2" max="2" width="37.5" style="35" customWidth="1"/>
    <col min="3" max="3" width="7" style="10" customWidth="1"/>
    <col min="4" max="7" width="8.875" style="10" customWidth="1"/>
    <col min="8" max="8" width="40.125" style="10" customWidth="1"/>
    <col min="9" max="16384" width="11" style="10"/>
  </cols>
  <sheetData>
    <row r="1" spans="1:8" s="2" customFormat="1" ht="48.75" customHeight="1" x14ac:dyDescent="0.25">
      <c r="A1" s="153" t="s">
        <v>146</v>
      </c>
      <c r="B1" s="145"/>
      <c r="C1" s="37" t="s">
        <v>0</v>
      </c>
      <c r="D1" s="37" t="s">
        <v>1</v>
      </c>
      <c r="E1" s="37" t="s">
        <v>2</v>
      </c>
      <c r="F1" s="37" t="s">
        <v>3</v>
      </c>
      <c r="G1" s="37" t="s">
        <v>4</v>
      </c>
      <c r="H1" s="1" t="s">
        <v>145</v>
      </c>
    </row>
    <row r="2" spans="1:8" ht="74.25" customHeight="1" x14ac:dyDescent="0.25">
      <c r="A2" s="152" t="s">
        <v>101</v>
      </c>
      <c r="B2" s="156"/>
      <c r="C2" s="156"/>
      <c r="D2" s="156"/>
      <c r="E2" s="156"/>
      <c r="F2" s="156"/>
      <c r="G2" s="156"/>
      <c r="H2" s="156"/>
    </row>
    <row r="3" spans="1:8" s="5" customFormat="1" ht="31.5" x14ac:dyDescent="0.25">
      <c r="A3" s="113" t="s">
        <v>102</v>
      </c>
      <c r="B3" s="31" t="s">
        <v>323</v>
      </c>
      <c r="C3" s="6"/>
      <c r="D3" s="7" t="str">
        <f>IF(UPPER($C3)="Y","P","F")</f>
        <v>F</v>
      </c>
      <c r="E3" s="7"/>
      <c r="F3" s="7"/>
      <c r="G3" s="7"/>
      <c r="H3" s="4"/>
    </row>
    <row r="4" spans="1:8" s="11" customFormat="1" ht="48" customHeight="1" x14ac:dyDescent="0.25">
      <c r="A4" s="42" t="s">
        <v>103</v>
      </c>
      <c r="B4" s="31" t="s">
        <v>324</v>
      </c>
      <c r="C4" s="6"/>
      <c r="D4" s="7"/>
      <c r="E4" s="7"/>
      <c r="F4" s="7" t="str">
        <f>IF(UPPER($C4)="Y","P","F")</f>
        <v>F</v>
      </c>
      <c r="G4" s="7"/>
      <c r="H4" s="4"/>
    </row>
    <row r="5" spans="1:8" s="5" customFormat="1" ht="31.5" x14ac:dyDescent="0.25">
      <c r="A5" s="149" t="s">
        <v>104</v>
      </c>
      <c r="B5" s="31" t="s">
        <v>325</v>
      </c>
      <c r="C5" s="6"/>
      <c r="D5" s="7" t="str">
        <f>IF(UPPER($C5)="Y","P","F")</f>
        <v>F</v>
      </c>
      <c r="E5" s="7"/>
      <c r="F5" s="7"/>
      <c r="G5" s="7"/>
      <c r="H5" s="4"/>
    </row>
    <row r="6" spans="1:8" s="5" customFormat="1" ht="31.5" x14ac:dyDescent="0.25">
      <c r="A6" s="150"/>
      <c r="B6" s="31" t="s">
        <v>326</v>
      </c>
      <c r="C6" s="6"/>
      <c r="D6" s="7"/>
      <c r="E6" s="7" t="str">
        <f>IF(UPPER($C6)="Y","P","F")</f>
        <v>F</v>
      </c>
      <c r="F6" s="7"/>
      <c r="G6" s="7"/>
      <c r="H6" s="4"/>
    </row>
    <row r="7" spans="1:8" s="5" customFormat="1" ht="31.5" x14ac:dyDescent="0.25">
      <c r="A7" s="151"/>
      <c r="B7" s="28" t="s">
        <v>327</v>
      </c>
      <c r="C7" s="6"/>
      <c r="D7" s="7"/>
      <c r="E7" s="7"/>
      <c r="F7" s="7" t="str">
        <f>IF(UPPER($C7)="Y","P","F")</f>
        <v>F</v>
      </c>
      <c r="G7" s="7"/>
      <c r="H7" s="4"/>
    </row>
    <row r="8" spans="1:8" s="11" customFormat="1" ht="47.25" x14ac:dyDescent="0.25">
      <c r="A8" s="157" t="s">
        <v>105</v>
      </c>
      <c r="B8" s="31" t="s">
        <v>328</v>
      </c>
      <c r="C8" s="6"/>
      <c r="D8" s="7"/>
      <c r="E8" s="7" t="str">
        <f>IF(UPPER($C8)="Y","P","F")</f>
        <v>F</v>
      </c>
      <c r="F8" s="7"/>
      <c r="G8" s="7"/>
      <c r="H8" s="4"/>
    </row>
    <row r="9" spans="1:8" s="5" customFormat="1" x14ac:dyDescent="0.25">
      <c r="A9" s="157"/>
      <c r="B9" s="28" t="s">
        <v>329</v>
      </c>
      <c r="C9" s="6"/>
      <c r="D9" s="7"/>
      <c r="E9" s="7"/>
      <c r="F9" s="7" t="str">
        <f>IF(UPPER($C9)="Y","P","F")</f>
        <v>F</v>
      </c>
      <c r="G9" s="7"/>
      <c r="H9" s="4"/>
    </row>
    <row r="10" spans="1:8" s="5" customFormat="1" ht="48" customHeight="1" x14ac:dyDescent="0.25">
      <c r="A10" s="157" t="s">
        <v>106</v>
      </c>
      <c r="B10" s="28" t="s">
        <v>330</v>
      </c>
      <c r="C10" s="6"/>
      <c r="D10" s="7"/>
      <c r="E10" s="7" t="str">
        <f>IF(UPPER($C10)="Y","P","F")</f>
        <v>F</v>
      </c>
      <c r="F10" s="4"/>
      <c r="G10" s="7"/>
      <c r="H10" s="4"/>
    </row>
    <row r="11" spans="1:8" s="5" customFormat="1" ht="47.25" x14ac:dyDescent="0.25">
      <c r="A11" s="157"/>
      <c r="B11" s="28" t="s">
        <v>331</v>
      </c>
      <c r="C11" s="6"/>
      <c r="D11" s="7"/>
      <c r="E11" s="7" t="str">
        <f>IF(UPPER($C11)="Y","P","F")</f>
        <v>F</v>
      </c>
      <c r="F11" s="7"/>
      <c r="G11" s="7"/>
      <c r="H11" s="4"/>
    </row>
    <row r="12" spans="1:8" s="11" customFormat="1" ht="63" x14ac:dyDescent="0.25">
      <c r="A12" s="157"/>
      <c r="B12" s="28" t="s">
        <v>357</v>
      </c>
      <c r="C12" s="6"/>
      <c r="D12" s="7"/>
      <c r="E12" s="7"/>
      <c r="F12" s="7" t="str">
        <f>IF(UPPER($C12)="Y","P","F")</f>
        <v>F</v>
      </c>
      <c r="G12" s="7"/>
      <c r="H12" s="4"/>
    </row>
    <row r="13" spans="1:8" s="5" customFormat="1" ht="31.5" x14ac:dyDescent="0.25">
      <c r="A13" s="157"/>
      <c r="B13" s="28" t="s">
        <v>332</v>
      </c>
      <c r="C13" s="6"/>
      <c r="D13" s="7"/>
      <c r="E13" s="7"/>
      <c r="F13" s="7"/>
      <c r="G13" s="7" t="str">
        <f>IF(UPPER($C13)="Y","P","F")</f>
        <v>F</v>
      </c>
      <c r="H13" s="4"/>
    </row>
    <row r="14" spans="1:8" s="5" customFormat="1" ht="47.25" x14ac:dyDescent="0.25">
      <c r="A14" s="157" t="s">
        <v>107</v>
      </c>
      <c r="B14" s="29" t="s">
        <v>333</v>
      </c>
      <c r="C14" s="6"/>
      <c r="D14" s="7" t="str">
        <f>IF(UPPER($C14)="Y","P","F")</f>
        <v>F</v>
      </c>
      <c r="E14" s="7"/>
      <c r="F14" s="7"/>
      <c r="G14" s="7"/>
      <c r="H14" s="4"/>
    </row>
    <row r="15" spans="1:8" s="11" customFormat="1" ht="31.5" x14ac:dyDescent="0.25">
      <c r="A15" s="157"/>
      <c r="B15" s="58" t="s">
        <v>334</v>
      </c>
      <c r="C15" s="6"/>
      <c r="D15" s="7"/>
      <c r="E15" s="7" t="str">
        <f>IF(UPPER($C15)="Y","P","F")</f>
        <v>F</v>
      </c>
      <c r="F15" s="7"/>
      <c r="G15" s="7"/>
      <c r="H15" s="4"/>
    </row>
    <row r="16" spans="1:8" s="5" customFormat="1" ht="47.25" x14ac:dyDescent="0.25">
      <c r="A16" s="157"/>
      <c r="B16" s="29" t="s">
        <v>335</v>
      </c>
      <c r="C16" s="6"/>
      <c r="D16" s="7"/>
      <c r="E16" s="7" t="str">
        <f>IF(UPPER($C16)="Y","P","F")</f>
        <v>F</v>
      </c>
      <c r="F16" s="7"/>
      <c r="G16" s="7"/>
      <c r="H16" s="4"/>
    </row>
    <row r="17" spans="1:8" s="5" customFormat="1" ht="31.5" x14ac:dyDescent="0.25">
      <c r="A17" s="157"/>
      <c r="B17" s="29" t="s">
        <v>358</v>
      </c>
      <c r="C17" s="6"/>
      <c r="D17" s="7"/>
      <c r="E17" s="7"/>
      <c r="F17" s="7" t="str">
        <f>IF(UPPER($C17)="Y","P","F")</f>
        <v>F</v>
      </c>
      <c r="G17" s="7"/>
      <c r="H17" s="4"/>
    </row>
    <row r="18" spans="1:8" s="5" customFormat="1" ht="31.5" x14ac:dyDescent="0.25">
      <c r="A18" s="157"/>
      <c r="B18" s="28" t="s">
        <v>336</v>
      </c>
      <c r="C18" s="6"/>
      <c r="D18" s="7"/>
      <c r="E18" s="7"/>
      <c r="F18" s="7" t="str">
        <f>IF(UPPER($C18)="Y","P","F")</f>
        <v>F</v>
      </c>
      <c r="G18" s="7"/>
      <c r="H18" s="4"/>
    </row>
    <row r="19" spans="1:8" s="5" customFormat="1" ht="31.5" x14ac:dyDescent="0.25">
      <c r="A19" s="157"/>
      <c r="B19" s="28" t="s">
        <v>337</v>
      </c>
      <c r="C19" s="6"/>
      <c r="D19" s="7"/>
      <c r="E19" s="7"/>
      <c r="F19" s="7" t="str">
        <f>IF(UPPER($C19)="Y","P","F")</f>
        <v>F</v>
      </c>
      <c r="G19" s="7"/>
      <c r="H19" s="4"/>
    </row>
    <row r="20" spans="1:8" s="5" customFormat="1" ht="31.5" x14ac:dyDescent="0.25">
      <c r="A20" s="157"/>
      <c r="B20" s="28" t="s">
        <v>338</v>
      </c>
      <c r="C20" s="6"/>
      <c r="D20" s="7"/>
      <c r="E20" s="7"/>
      <c r="F20" s="7"/>
      <c r="G20" s="7" t="str">
        <f>IF(UPPER($C20)="Y","P","F")</f>
        <v>F</v>
      </c>
      <c r="H20" s="4"/>
    </row>
    <row r="21" spans="1:8" s="11" customFormat="1" ht="65.25" customHeight="1" x14ac:dyDescent="0.35">
      <c r="A21" s="152" t="s">
        <v>160</v>
      </c>
      <c r="B21" s="154"/>
      <c r="C21" s="154"/>
      <c r="D21" s="154"/>
      <c r="E21" s="154"/>
      <c r="F21" s="154"/>
      <c r="G21" s="154"/>
      <c r="H21" s="154"/>
    </row>
    <row r="22" spans="1:8" s="11" customFormat="1" ht="31.5" x14ac:dyDescent="0.25">
      <c r="A22" s="42" t="s">
        <v>108</v>
      </c>
      <c r="B22" s="59" t="s">
        <v>147</v>
      </c>
      <c r="C22" s="6"/>
      <c r="D22" s="7"/>
      <c r="E22" s="7"/>
      <c r="F22" s="7"/>
      <c r="G22" s="7" t="str">
        <f>IF(UPPER($C22)="Y","P","F")</f>
        <v>F</v>
      </c>
      <c r="H22" s="4"/>
    </row>
    <row r="23" spans="1:8" s="11" customFormat="1" ht="47.25" x14ac:dyDescent="0.25">
      <c r="A23" s="42" t="s">
        <v>109</v>
      </c>
      <c r="B23" s="59" t="s">
        <v>149</v>
      </c>
      <c r="C23" s="6"/>
      <c r="D23" s="7"/>
      <c r="E23" s="7"/>
      <c r="F23" s="7" t="str">
        <f>IF(UPPER($C23)="Y","P","F")</f>
        <v>F</v>
      </c>
      <c r="G23" s="7"/>
      <c r="H23" s="4"/>
    </row>
    <row r="24" spans="1:8" s="11" customFormat="1" ht="47.25" x14ac:dyDescent="0.25">
      <c r="A24" s="42" t="s">
        <v>110</v>
      </c>
      <c r="B24" s="59" t="s">
        <v>150</v>
      </c>
      <c r="C24" s="6"/>
      <c r="D24" s="7"/>
      <c r="E24" s="7" t="str">
        <f>IF(UPPER($C24)="Y","P","F")</f>
        <v>F</v>
      </c>
      <c r="F24" s="7"/>
      <c r="G24" s="7"/>
      <c r="H24" s="4"/>
    </row>
    <row r="25" spans="1:8" s="11" customFormat="1" ht="31.5" x14ac:dyDescent="0.25">
      <c r="A25" s="42" t="s">
        <v>111</v>
      </c>
      <c r="B25" s="59" t="s">
        <v>148</v>
      </c>
      <c r="C25" s="6"/>
      <c r="D25" s="7"/>
      <c r="E25" s="7"/>
      <c r="F25" s="7" t="str">
        <f>IF(UPPER($C25)="Y","P","F")</f>
        <v>F</v>
      </c>
      <c r="G25" s="7"/>
      <c r="H25" s="4"/>
    </row>
    <row r="26" spans="1:8" s="11" customFormat="1" ht="47.25" x14ac:dyDescent="0.35">
      <c r="A26" s="157" t="s">
        <v>112</v>
      </c>
      <c r="B26" s="28" t="s">
        <v>339</v>
      </c>
      <c r="C26" s="6"/>
      <c r="D26" s="7"/>
      <c r="E26" s="7"/>
      <c r="F26" s="7" t="str">
        <f>IF(UPPER($C26)="Y","P","F")</f>
        <v>F</v>
      </c>
      <c r="G26" s="7"/>
      <c r="H26" s="9"/>
    </row>
    <row r="27" spans="1:8" s="8" customFormat="1" ht="23.25" x14ac:dyDescent="0.35">
      <c r="A27" s="157"/>
      <c r="B27" s="28" t="s">
        <v>340</v>
      </c>
      <c r="C27" s="6"/>
      <c r="D27" s="7"/>
      <c r="E27" s="7"/>
      <c r="F27" s="7"/>
      <c r="G27" s="7" t="str">
        <f>IF(UPPER($C27)="Y","P","F")</f>
        <v>F</v>
      </c>
      <c r="H27" s="9"/>
    </row>
    <row r="28" spans="1:8" s="11" customFormat="1" ht="71.25" customHeight="1" x14ac:dyDescent="0.25">
      <c r="A28" s="152" t="s">
        <v>161</v>
      </c>
      <c r="B28" s="155"/>
      <c r="C28" s="155"/>
      <c r="D28" s="155"/>
      <c r="E28" s="155"/>
      <c r="F28" s="155"/>
      <c r="G28" s="155"/>
      <c r="H28" s="155"/>
    </row>
    <row r="29" spans="1:8" s="5" customFormat="1" ht="32.25" customHeight="1" x14ac:dyDescent="0.25">
      <c r="A29" s="157" t="s">
        <v>113</v>
      </c>
      <c r="B29" s="28" t="s">
        <v>341</v>
      </c>
      <c r="C29" s="6"/>
      <c r="D29" s="7" t="str">
        <f>IF(UPPER($C29)="Y","P","F")</f>
        <v>F</v>
      </c>
      <c r="E29" s="7"/>
      <c r="F29" s="7"/>
      <c r="G29" s="7"/>
      <c r="H29" s="4"/>
    </row>
    <row r="30" spans="1:8" s="5" customFormat="1" ht="31.5" x14ac:dyDescent="0.25">
      <c r="A30" s="157"/>
      <c r="B30" s="28" t="s">
        <v>342</v>
      </c>
      <c r="C30" s="6"/>
      <c r="D30" s="7"/>
      <c r="E30" s="7" t="str">
        <f>IF(UPPER($C30)="Y","P","F")</f>
        <v>F</v>
      </c>
      <c r="F30" s="7"/>
      <c r="G30" s="7"/>
      <c r="H30" s="4"/>
    </row>
    <row r="31" spans="1:8" s="5" customFormat="1" ht="31.5" x14ac:dyDescent="0.25">
      <c r="A31" s="157"/>
      <c r="B31" s="28" t="s">
        <v>343</v>
      </c>
      <c r="C31" s="6"/>
      <c r="D31" s="7"/>
      <c r="E31" s="7"/>
      <c r="F31" s="7" t="str">
        <f>IF(UPPER($C31)="Y","P","F")</f>
        <v>F</v>
      </c>
      <c r="G31" s="7"/>
      <c r="H31" s="4"/>
    </row>
    <row r="32" spans="1:8" s="5" customFormat="1" ht="31.5" x14ac:dyDescent="0.25">
      <c r="A32" s="157"/>
      <c r="B32" s="28" t="s">
        <v>344</v>
      </c>
      <c r="C32" s="6"/>
      <c r="D32" s="7"/>
      <c r="E32" s="7"/>
      <c r="F32" s="7" t="str">
        <f>IF(UPPER($C32)="Y","P","F")</f>
        <v>F</v>
      </c>
      <c r="G32" s="7"/>
      <c r="H32" s="4"/>
    </row>
    <row r="33" spans="1:8" s="5" customFormat="1" ht="63" x14ac:dyDescent="0.25">
      <c r="A33" s="157" t="s">
        <v>114</v>
      </c>
      <c r="B33" s="28" t="s">
        <v>345</v>
      </c>
      <c r="C33" s="6"/>
      <c r="D33" s="7"/>
      <c r="E33" s="7" t="str">
        <f>IF(UPPER($C33)="Y","P","F")</f>
        <v>F</v>
      </c>
      <c r="F33" s="4"/>
      <c r="G33" s="7"/>
      <c r="H33" s="4"/>
    </row>
    <row r="34" spans="1:8" s="11" customFormat="1" ht="47.25" x14ac:dyDescent="0.25">
      <c r="A34" s="157"/>
      <c r="B34" s="59" t="s">
        <v>153</v>
      </c>
      <c r="C34" s="6"/>
      <c r="D34" s="52"/>
      <c r="E34" s="7"/>
      <c r="F34" s="7"/>
      <c r="G34" s="7" t="str">
        <f>IF(UPPER($C34)="Y","P","F")</f>
        <v>F</v>
      </c>
      <c r="H34" s="4"/>
    </row>
    <row r="35" spans="1:8" s="11" customFormat="1" ht="63" x14ac:dyDescent="0.25">
      <c r="A35" s="157" t="s">
        <v>115</v>
      </c>
      <c r="B35" s="59" t="s">
        <v>154</v>
      </c>
      <c r="C35" s="6"/>
      <c r="D35" s="7"/>
      <c r="E35" s="7"/>
      <c r="F35" s="7" t="str">
        <f>IF(UPPER($C35)="Y","P","F")</f>
        <v>F</v>
      </c>
      <c r="G35" s="7"/>
      <c r="H35" s="4"/>
    </row>
    <row r="36" spans="1:8" s="5" customFormat="1" ht="31.5" x14ac:dyDescent="0.25">
      <c r="A36" s="157"/>
      <c r="B36" s="28" t="s">
        <v>346</v>
      </c>
      <c r="C36" s="6"/>
      <c r="D36" s="7"/>
      <c r="E36" s="7"/>
      <c r="F36" s="7"/>
      <c r="G36" s="7" t="str">
        <f>IF(UPPER($C36)="Y","P","F")</f>
        <v>F</v>
      </c>
      <c r="H36" s="4"/>
    </row>
    <row r="37" spans="1:8" s="11" customFormat="1" ht="31.5" x14ac:dyDescent="0.25">
      <c r="A37" s="42" t="s">
        <v>116</v>
      </c>
      <c r="B37" s="59" t="s">
        <v>155</v>
      </c>
      <c r="C37" s="6"/>
      <c r="D37" s="7"/>
      <c r="E37" s="7"/>
      <c r="F37" s="7" t="str">
        <f>IF(UPPER($C37)="Y","P","F")</f>
        <v>F</v>
      </c>
      <c r="G37" s="7"/>
      <c r="H37" s="4"/>
    </row>
    <row r="38" spans="1:8" s="11" customFormat="1" ht="63" customHeight="1" x14ac:dyDescent="0.25">
      <c r="A38" s="152" t="s">
        <v>152</v>
      </c>
      <c r="B38" s="152"/>
      <c r="C38" s="152"/>
      <c r="D38" s="152"/>
      <c r="E38" s="152"/>
      <c r="F38" s="152"/>
      <c r="G38" s="152"/>
      <c r="H38" s="152"/>
    </row>
    <row r="39" spans="1:8" s="12" customFormat="1" ht="31.5" x14ac:dyDescent="0.25">
      <c r="A39" s="42" t="s">
        <v>117</v>
      </c>
      <c r="B39" s="28" t="s">
        <v>264</v>
      </c>
      <c r="C39" s="6"/>
      <c r="D39" s="7"/>
      <c r="E39" s="7" t="str">
        <f>IF(UPPER($C39)="Y","P","F")</f>
        <v>F</v>
      </c>
      <c r="F39" s="7"/>
      <c r="G39" s="7"/>
      <c r="H39" s="4"/>
    </row>
    <row r="40" spans="1:8" s="12" customFormat="1" ht="47.25" x14ac:dyDescent="0.25">
      <c r="A40" s="42" t="s">
        <v>118</v>
      </c>
      <c r="B40" s="28" t="s">
        <v>347</v>
      </c>
      <c r="C40" s="6"/>
      <c r="D40" s="7"/>
      <c r="E40" s="7" t="str">
        <f>IF(UPPER($C40)="Y","P","F")</f>
        <v>F</v>
      </c>
      <c r="F40" s="7"/>
      <c r="G40" s="7"/>
      <c r="H40" s="4"/>
    </row>
    <row r="41" spans="1:8" s="12" customFormat="1" ht="94.5" x14ac:dyDescent="0.25">
      <c r="A41" s="42" t="s">
        <v>119</v>
      </c>
      <c r="B41" s="28" t="s">
        <v>348</v>
      </c>
      <c r="C41" s="6"/>
      <c r="D41" s="7"/>
      <c r="E41" s="7"/>
      <c r="F41" s="7" t="str">
        <f>IF(UPPER($C41)="Y","P","F")</f>
        <v>F</v>
      </c>
      <c r="G41" s="7"/>
      <c r="H41" s="4"/>
    </row>
    <row r="42" spans="1:8" s="12" customFormat="1" ht="47.25" x14ac:dyDescent="0.25">
      <c r="A42" s="42" t="s">
        <v>120</v>
      </c>
      <c r="B42" s="28" t="s">
        <v>349</v>
      </c>
      <c r="C42" s="6"/>
      <c r="D42" s="7"/>
      <c r="E42" s="7"/>
      <c r="F42" s="7" t="str">
        <f>IF(UPPER($C42)="Y","P","F")</f>
        <v>F</v>
      </c>
      <c r="G42" s="7"/>
      <c r="H42" s="4"/>
    </row>
    <row r="43" spans="1:8" s="12" customFormat="1" ht="47.25" x14ac:dyDescent="0.25">
      <c r="A43" s="42" t="s">
        <v>121</v>
      </c>
      <c r="B43" s="28" t="s">
        <v>359</v>
      </c>
      <c r="C43" s="6"/>
      <c r="D43" s="7"/>
      <c r="E43" s="7"/>
      <c r="F43" s="7" t="str">
        <f>IF(UPPER($C43)="Y","P","F")</f>
        <v>F</v>
      </c>
      <c r="G43" s="7"/>
      <c r="H43" s="3"/>
    </row>
    <row r="44" spans="1:8" s="12" customFormat="1" ht="47.25" x14ac:dyDescent="0.25">
      <c r="A44" s="157" t="s">
        <v>122</v>
      </c>
      <c r="B44" s="28" t="s">
        <v>350</v>
      </c>
      <c r="C44" s="6"/>
      <c r="D44" s="7"/>
      <c r="E44" s="7"/>
      <c r="F44" s="7"/>
      <c r="G44" s="7" t="str">
        <f>IF(UPPER($C44)="Y","P","F")</f>
        <v>F</v>
      </c>
      <c r="H44" s="4"/>
    </row>
    <row r="45" spans="1:8" s="12" customFormat="1" ht="31.5" x14ac:dyDescent="0.25">
      <c r="A45" s="157"/>
      <c r="B45" s="28" t="s">
        <v>360</v>
      </c>
      <c r="C45" s="6"/>
      <c r="D45" s="7"/>
      <c r="E45" s="7"/>
      <c r="F45" s="7"/>
      <c r="G45" s="7" t="str">
        <f>IF(UPPER($C45)="Y","P","F")</f>
        <v>F</v>
      </c>
      <c r="H45" s="4"/>
    </row>
    <row r="46" spans="1:8" s="11" customFormat="1" ht="60" customHeight="1" x14ac:dyDescent="0.25">
      <c r="A46" s="152" t="s">
        <v>156</v>
      </c>
      <c r="B46" s="152"/>
      <c r="C46" s="152"/>
      <c r="D46" s="152"/>
      <c r="E46" s="152"/>
      <c r="F46" s="152"/>
      <c r="G46" s="152"/>
      <c r="H46" s="152"/>
    </row>
    <row r="47" spans="1:8" s="11" customFormat="1" ht="47.25" x14ac:dyDescent="0.25">
      <c r="A47" s="42" t="s">
        <v>123</v>
      </c>
      <c r="B47" s="28" t="s">
        <v>351</v>
      </c>
      <c r="C47" s="6"/>
      <c r="D47" s="7"/>
      <c r="E47" s="7"/>
      <c r="F47" s="7"/>
      <c r="G47" s="7" t="str">
        <f>IF(UPPER($C47)="Y","P","F")</f>
        <v>F</v>
      </c>
      <c r="H47" s="4"/>
    </row>
    <row r="48" spans="1:8" s="11" customFormat="1" ht="31.5" x14ac:dyDescent="0.25">
      <c r="A48" s="42" t="s">
        <v>124</v>
      </c>
      <c r="B48" s="28" t="s">
        <v>352</v>
      </c>
      <c r="C48" s="6"/>
      <c r="D48" s="7"/>
      <c r="E48" s="7"/>
      <c r="F48" s="4"/>
      <c r="G48" s="7" t="str">
        <f>IF(UPPER($C48)="Y","P","F")</f>
        <v>F</v>
      </c>
      <c r="H48" s="3"/>
    </row>
    <row r="49" spans="1:8" s="11" customFormat="1" ht="97.5" customHeight="1" x14ac:dyDescent="0.25">
      <c r="A49" s="42" t="s">
        <v>125</v>
      </c>
      <c r="B49" s="28" t="s">
        <v>361</v>
      </c>
      <c r="C49" s="6"/>
      <c r="D49" s="7"/>
      <c r="E49" s="7"/>
      <c r="F49" s="7"/>
      <c r="G49" s="7" t="str">
        <f>IF(UPPER($C49)="Y","P","F")</f>
        <v>F</v>
      </c>
      <c r="H49" s="4"/>
    </row>
  </sheetData>
  <sheetProtection sheet="1" selectLockedCells="1" autoFilter="0"/>
  <autoFilter ref="D1:G49"/>
  <sortState ref="A73:A78">
    <sortCondition ref="A29:A34"/>
  </sortState>
  <mergeCells count="15">
    <mergeCell ref="A5:A7"/>
    <mergeCell ref="A38:H38"/>
    <mergeCell ref="A46:H46"/>
    <mergeCell ref="A1:B1"/>
    <mergeCell ref="A21:H21"/>
    <mergeCell ref="A28:H28"/>
    <mergeCell ref="A2:H2"/>
    <mergeCell ref="A8:A9"/>
    <mergeCell ref="A10:A13"/>
    <mergeCell ref="A14:A20"/>
    <mergeCell ref="A26:A27"/>
    <mergeCell ref="A29:A32"/>
    <mergeCell ref="A33:A34"/>
    <mergeCell ref="A35:A36"/>
    <mergeCell ref="A44:A45"/>
  </mergeCells>
  <conditionalFormatting sqref="G10 E34:G34 G33 D33:E33 D29:G32 E39:E40 D10:E10 D35:G37 D22:G27 D39 D4:G9 D11:G20 D40:G45 D47:G49 F39:G39 F3:G3 D3">
    <cfRule type="cellIs" dxfId="45" priority="81" operator="equal">
      <formula>"P"</formula>
    </cfRule>
    <cfRule type="cellIs" dxfId="44" priority="82" operator="equal">
      <formula>"F"</formula>
    </cfRule>
  </conditionalFormatting>
  <conditionalFormatting sqref="E3">
    <cfRule type="cellIs" dxfId="43" priority="1" operator="equal">
      <formula>"P"</formula>
    </cfRule>
    <cfRule type="cellIs" dxfId="42" priority="2" operator="equal">
      <formula>"F"</formula>
    </cfRule>
  </conditionalFormatting>
  <dataValidations count="1">
    <dataValidation type="list" allowBlank="1" showInputMessage="1" showErrorMessage="1" error="Must be Y or N_x000a_" sqref="C29:C37 C39:C45 C47:C49 C22:C27 C3 C4:C20">
      <formula1>"Y, N"</formula1>
    </dataValidation>
  </dataValidations>
  <pageMargins left="0.75" right="0.75" top="1" bottom="1" header="0.5" footer="0.5"/>
  <pageSetup scale="67"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180"/>
  <sheetViews>
    <sheetView zoomScale="130" zoomScaleNormal="130" zoomScalePageLayoutView="150" workbookViewId="0">
      <selection activeCell="C166" sqref="C166"/>
    </sheetView>
  </sheetViews>
  <sheetFormatPr defaultColWidth="11" defaultRowHeight="18" x14ac:dyDescent="0.25"/>
  <cols>
    <col min="1" max="1" width="39" style="53" customWidth="1"/>
    <col min="2" max="2" width="46.625" style="66" customWidth="1"/>
    <col min="3" max="3" width="8.75" style="13" customWidth="1"/>
    <col min="4" max="7" width="8.375" style="13" customWidth="1"/>
    <col min="8" max="8" width="48.75" style="108" customWidth="1"/>
    <col min="9" max="9" width="36.375" style="13" customWidth="1"/>
    <col min="10" max="16384" width="11" style="13"/>
  </cols>
  <sheetData>
    <row r="1" spans="1:9" s="2" customFormat="1" ht="48.75" customHeight="1" x14ac:dyDescent="0.25">
      <c r="A1" s="153" t="s">
        <v>146</v>
      </c>
      <c r="B1" s="145"/>
      <c r="C1" s="37" t="s">
        <v>0</v>
      </c>
      <c r="D1" s="37" t="s">
        <v>1</v>
      </c>
      <c r="E1" s="37" t="s">
        <v>2</v>
      </c>
      <c r="F1" s="37" t="s">
        <v>3</v>
      </c>
      <c r="G1" s="37" t="s">
        <v>4</v>
      </c>
      <c r="H1" s="36" t="s">
        <v>145</v>
      </c>
    </row>
    <row r="2" spans="1:9" ht="52.5" customHeight="1" x14ac:dyDescent="0.25">
      <c r="A2" s="171" t="s">
        <v>93</v>
      </c>
      <c r="B2" s="156"/>
      <c r="C2" s="156"/>
      <c r="D2" s="156"/>
      <c r="E2" s="156"/>
      <c r="F2" s="156"/>
      <c r="G2" s="156"/>
      <c r="H2" s="156"/>
    </row>
    <row r="3" spans="1:9" s="5" customFormat="1" ht="94.5" x14ac:dyDescent="0.25">
      <c r="A3" s="149" t="s">
        <v>230</v>
      </c>
      <c r="B3" s="116" t="s">
        <v>418</v>
      </c>
      <c r="C3" s="6"/>
      <c r="D3" s="7" t="str">
        <f>IF(UPPER($C3)="Y","P","F")</f>
        <v>F</v>
      </c>
      <c r="F3" s="7"/>
      <c r="G3" s="7"/>
      <c r="H3" s="100" t="s">
        <v>419</v>
      </c>
    </row>
    <row r="4" spans="1:9" s="5" customFormat="1" ht="31.5" x14ac:dyDescent="0.25">
      <c r="A4" s="185"/>
      <c r="B4" s="63" t="s">
        <v>157</v>
      </c>
      <c r="C4" s="6"/>
      <c r="D4" s="7"/>
      <c r="E4" s="7" t="str">
        <f>IF(UPPER($C4)="Y","P","F")</f>
        <v>F</v>
      </c>
      <c r="F4" s="7"/>
      <c r="G4" s="7"/>
      <c r="H4" s="100"/>
    </row>
    <row r="5" spans="1:9" s="5" customFormat="1" ht="47.25" x14ac:dyDescent="0.25">
      <c r="A5" s="185"/>
      <c r="B5" s="48" t="s">
        <v>386</v>
      </c>
      <c r="C5" s="6"/>
      <c r="D5" s="7"/>
      <c r="E5" s="7"/>
      <c r="F5" s="7" t="str">
        <f>IF(UPPER($C5)="Y","P","F")</f>
        <v>F</v>
      </c>
      <c r="G5" s="7"/>
      <c r="H5" s="4"/>
      <c r="I5" s="27"/>
    </row>
    <row r="6" spans="1:9" s="5" customFormat="1" ht="31.5" x14ac:dyDescent="0.25">
      <c r="A6" s="185"/>
      <c r="B6" s="116" t="s">
        <v>434</v>
      </c>
      <c r="C6" s="6"/>
      <c r="D6" s="7"/>
      <c r="E6" s="7" t="str">
        <f>IF(UPPER($C6)="Y","P","F")</f>
        <v>F</v>
      </c>
      <c r="F6" s="7"/>
      <c r="G6" s="7"/>
      <c r="H6" s="100"/>
      <c r="I6" s="27"/>
    </row>
    <row r="7" spans="1:9" s="5" customFormat="1" x14ac:dyDescent="0.25">
      <c r="A7" s="151"/>
      <c r="B7" s="116" t="s">
        <v>69</v>
      </c>
      <c r="C7" s="6"/>
      <c r="D7" s="7"/>
      <c r="E7" s="7" t="str">
        <f>IF(UPPER($C7)="Y","P","F")</f>
        <v>F</v>
      </c>
      <c r="F7" s="7"/>
      <c r="G7" s="7"/>
      <c r="H7" s="100"/>
    </row>
    <row r="8" spans="1:9" ht="31.5" x14ac:dyDescent="0.25">
      <c r="A8" s="186" t="s">
        <v>231</v>
      </c>
      <c r="B8" s="117" t="s">
        <v>387</v>
      </c>
      <c r="C8" s="6"/>
      <c r="D8" s="7"/>
      <c r="E8" s="7" t="str">
        <f>IF(UPPER($C8)="Y","P","F")</f>
        <v>F</v>
      </c>
      <c r="F8" s="7"/>
      <c r="G8" s="7"/>
      <c r="H8" s="100"/>
    </row>
    <row r="9" spans="1:9" s="5" customFormat="1" x14ac:dyDescent="0.25">
      <c r="A9" s="187"/>
      <c r="B9" s="117" t="s">
        <v>76</v>
      </c>
      <c r="C9" s="6"/>
      <c r="D9" s="7" t="str">
        <f>IF(UPPER($C9)="Y","P","F")</f>
        <v>F</v>
      </c>
      <c r="E9" s="7"/>
      <c r="F9" s="7"/>
      <c r="G9" s="7"/>
      <c r="H9" s="100"/>
    </row>
    <row r="10" spans="1:9" s="5" customFormat="1" ht="47.25" x14ac:dyDescent="0.25">
      <c r="A10" s="187"/>
      <c r="B10" s="117" t="s">
        <v>432</v>
      </c>
      <c r="C10" s="6"/>
      <c r="D10" s="7"/>
      <c r="E10" s="7" t="str">
        <f>IF(UPPER($C10)="Y","P","F")</f>
        <v>F</v>
      </c>
      <c r="F10" s="7"/>
      <c r="G10" s="7"/>
      <c r="H10" s="100"/>
    </row>
    <row r="11" spans="1:9" s="5" customFormat="1" ht="53.25" customHeight="1" x14ac:dyDescent="0.25">
      <c r="A11" s="188"/>
      <c r="B11" s="117" t="s">
        <v>80</v>
      </c>
      <c r="C11" s="6"/>
      <c r="D11" s="7"/>
      <c r="E11" s="7"/>
      <c r="F11" s="7" t="str">
        <f>IF(UPPER($C11)="Y","P","F")</f>
        <v>F</v>
      </c>
      <c r="G11" s="7"/>
      <c r="H11" s="100"/>
    </row>
    <row r="12" spans="1:9" s="5" customFormat="1" x14ac:dyDescent="0.25">
      <c r="A12" s="189" t="s">
        <v>232</v>
      </c>
      <c r="B12" s="116" t="s">
        <v>388</v>
      </c>
      <c r="C12" s="6"/>
      <c r="D12" s="7" t="str">
        <f>IF(UPPER($C$12)="Y","P"," ")</f>
        <v xml:space="preserve"> </v>
      </c>
      <c r="E12" s="7"/>
      <c r="F12" s="7"/>
      <c r="G12" s="7"/>
      <c r="H12" s="100"/>
    </row>
    <row r="13" spans="1:9" s="5" customFormat="1" ht="31.5" x14ac:dyDescent="0.25">
      <c r="A13" s="190"/>
      <c r="B13" s="116" t="str">
        <f>IF(C12="Y","SKIP Question","If you permit remote system access, do you have a single standard tool ? Eg. Citrix OR a specific VPN client")</f>
        <v>If you permit remote system access, do you have a single standard tool ? Eg. Citrix OR a specific VPN client</v>
      </c>
      <c r="C13" s="6"/>
      <c r="D13" s="7" t="str">
        <f>IF(UPPER($C$12)="N",IF(UPPER($C13)="Y","P","F")," ")</f>
        <v xml:space="preserve"> </v>
      </c>
      <c r="E13" s="7"/>
      <c r="F13" s="7"/>
      <c r="G13" s="7"/>
      <c r="H13" s="100"/>
    </row>
    <row r="14" spans="1:9" s="5" customFormat="1" ht="47.25" x14ac:dyDescent="0.25">
      <c r="A14" s="190"/>
      <c r="B14" s="116" t="str">
        <f>IF(C12="Y","SKIP Question","If you permit remote system access, have you standardized on a tool and EITHER limited access based on business need OR installed multi-factor authentication?")</f>
        <v>If you permit remote system access, have you standardized on a tool and EITHER limited access based on business need OR installed multi-factor authentication?</v>
      </c>
      <c r="C14" s="6"/>
      <c r="D14" s="7"/>
      <c r="E14" s="7" t="str">
        <f>IF(UPPER($C$12)="N",IF(UPPER($C14)="Y","P","F")," ")</f>
        <v xml:space="preserve"> </v>
      </c>
      <c r="F14" s="7"/>
      <c r="G14" s="7"/>
      <c r="H14" s="100"/>
    </row>
    <row r="15" spans="1:9" s="5" customFormat="1" ht="47.25" x14ac:dyDescent="0.25">
      <c r="A15" s="190"/>
      <c r="B15" s="116" t="str">
        <f>IF(C12="Y","SKIP Question","If you permit remote system access, have you standardized on a tool and BOTH limited access based on business need AND installed multi-factor authentication?")</f>
        <v>If you permit remote system access, have you standardized on a tool and BOTH limited access based on business need AND installed multi-factor authentication?</v>
      </c>
      <c r="C15" s="6"/>
      <c r="D15" s="7"/>
      <c r="E15" s="7"/>
      <c r="F15" s="7" t="str">
        <f>IF(UPPER($C$12)="N",IF(UPPER($C15)="Y","P","F")," ")</f>
        <v xml:space="preserve"> </v>
      </c>
      <c r="G15" s="7"/>
      <c r="H15" s="100"/>
    </row>
    <row r="16" spans="1:9" s="5" customFormat="1" ht="50.25" customHeight="1" x14ac:dyDescent="0.25">
      <c r="A16" s="191"/>
      <c r="B16" s="116" t="s">
        <v>415</v>
      </c>
      <c r="C16" s="6"/>
      <c r="D16" s="7"/>
      <c r="E16" s="7" t="str">
        <f>IF(UPPER($C16)="Y","P","F")</f>
        <v>F</v>
      </c>
      <c r="G16" s="7"/>
      <c r="H16" s="100"/>
    </row>
    <row r="17" spans="1:13" s="5" customFormat="1" ht="31.5" x14ac:dyDescent="0.25">
      <c r="A17" s="179" t="s">
        <v>233</v>
      </c>
      <c r="B17" s="116" t="s">
        <v>389</v>
      </c>
      <c r="C17" s="6"/>
      <c r="D17" s="7" t="str">
        <f>IF(UPPER($C17)="Y","P","F")</f>
        <v>F</v>
      </c>
      <c r="E17" s="7"/>
      <c r="F17" s="7"/>
      <c r="G17" s="7"/>
      <c r="H17" s="100"/>
    </row>
    <row r="18" spans="1:13" s="5" customFormat="1" x14ac:dyDescent="0.25">
      <c r="A18" s="180"/>
      <c r="B18" s="116" t="s">
        <v>390</v>
      </c>
      <c r="C18" s="6"/>
      <c r="D18" s="7"/>
      <c r="E18" s="7" t="str">
        <f>IF(UPPER($C18)="Y","P","F")</f>
        <v>F</v>
      </c>
      <c r="F18" s="7"/>
      <c r="G18" s="7"/>
      <c r="H18" s="100"/>
    </row>
    <row r="19" spans="1:13" ht="54" x14ac:dyDescent="0.25">
      <c r="A19" s="181"/>
      <c r="B19" s="63" t="s">
        <v>72</v>
      </c>
      <c r="C19" s="6"/>
      <c r="D19" s="7"/>
      <c r="E19" s="7" t="str">
        <f>IF(UPPER($C19)="Y","P","F")</f>
        <v>F</v>
      </c>
      <c r="F19" s="7"/>
      <c r="G19" s="7"/>
      <c r="H19" s="102" t="s">
        <v>73</v>
      </c>
    </row>
    <row r="20" spans="1:13" s="5" customFormat="1" ht="27.75" customHeight="1" x14ac:dyDescent="0.25">
      <c r="A20" s="149" t="s">
        <v>234</v>
      </c>
      <c r="B20" s="63" t="s">
        <v>433</v>
      </c>
      <c r="C20" s="6"/>
      <c r="D20" s="7"/>
      <c r="E20" s="7" t="str">
        <f>IF(UPPER($C20)="Y","P","F")</f>
        <v>F</v>
      </c>
      <c r="F20" s="7"/>
      <c r="G20" s="7"/>
      <c r="H20" s="100"/>
    </row>
    <row r="21" spans="1:13" s="5" customFormat="1" ht="31.5" x14ac:dyDescent="0.25">
      <c r="A21" s="185"/>
      <c r="B21" s="63" t="s">
        <v>65</v>
      </c>
      <c r="C21" s="6"/>
      <c r="D21" s="7"/>
      <c r="E21" s="7" t="str">
        <f>IF(UPPER($C21)="Y","P","F")</f>
        <v>F</v>
      </c>
      <c r="F21" s="7"/>
      <c r="G21" s="7"/>
      <c r="H21" s="100"/>
    </row>
    <row r="22" spans="1:13" s="5" customFormat="1" x14ac:dyDescent="0.25">
      <c r="A22" s="185"/>
      <c r="B22" s="63" t="s">
        <v>66</v>
      </c>
      <c r="C22" s="6"/>
      <c r="D22" s="7"/>
      <c r="E22" s="7"/>
      <c r="F22" s="7" t="str">
        <f>IF(UPPER($C22)="Y","P","F")</f>
        <v>F</v>
      </c>
      <c r="G22" s="7"/>
      <c r="H22" s="100"/>
    </row>
    <row r="23" spans="1:13" s="5" customFormat="1" ht="31.5" x14ac:dyDescent="0.25">
      <c r="A23" s="185"/>
      <c r="B23" s="31" t="s">
        <v>372</v>
      </c>
      <c r="C23" s="6"/>
      <c r="D23" s="7"/>
      <c r="E23" s="7" t="str">
        <f>IF(UPPER($C23)="Y","P","F")</f>
        <v>F</v>
      </c>
      <c r="F23" s="7"/>
      <c r="G23" s="7"/>
      <c r="H23" s="4"/>
      <c r="I23" s="27"/>
    </row>
    <row r="24" spans="1:13" s="5" customFormat="1" ht="47.25" x14ac:dyDescent="0.25">
      <c r="A24" s="151"/>
      <c r="B24" s="63" t="s">
        <v>373</v>
      </c>
      <c r="C24" s="6"/>
      <c r="D24" s="7"/>
      <c r="E24" s="7"/>
      <c r="F24" s="7" t="str">
        <f>IF(UPPER($C24)="Y","P","F")</f>
        <v>F</v>
      </c>
      <c r="G24" s="7"/>
      <c r="H24" s="102" t="s">
        <v>51</v>
      </c>
    </row>
    <row r="25" spans="1:13" ht="52.5" customHeight="1" x14ac:dyDescent="0.35">
      <c r="A25" s="171" t="s">
        <v>137</v>
      </c>
      <c r="B25" s="154"/>
      <c r="C25" s="154"/>
      <c r="D25" s="154"/>
      <c r="E25" s="154"/>
      <c r="F25" s="154"/>
      <c r="G25" s="154"/>
      <c r="H25" s="154"/>
      <c r="I25" s="50"/>
      <c r="J25" s="17"/>
      <c r="K25" s="17"/>
      <c r="L25" s="17"/>
      <c r="M25" s="18" t="s">
        <v>6</v>
      </c>
    </row>
    <row r="26" spans="1:13" ht="42" customHeight="1" x14ac:dyDescent="0.25">
      <c r="A26" s="192" t="s">
        <v>241</v>
      </c>
      <c r="B26" s="20" t="s">
        <v>5</v>
      </c>
      <c r="C26" s="61"/>
      <c r="D26" s="16"/>
      <c r="E26" s="16"/>
      <c r="F26" s="16"/>
      <c r="G26" s="16"/>
      <c r="H26" s="103"/>
      <c r="J26" s="17"/>
      <c r="K26" s="17"/>
      <c r="L26" s="17"/>
      <c r="M26" s="18"/>
    </row>
    <row r="27" spans="1:13" ht="31.5" x14ac:dyDescent="0.25">
      <c r="A27" s="193"/>
      <c r="B27" s="62" t="s">
        <v>7</v>
      </c>
      <c r="C27" s="15">
        <v>0</v>
      </c>
      <c r="D27" s="16"/>
      <c r="E27" s="16"/>
      <c r="F27" s="16"/>
      <c r="G27" s="16"/>
      <c r="H27" s="103"/>
      <c r="J27" s="17"/>
      <c r="K27" s="17"/>
      <c r="L27" s="17"/>
      <c r="M27" s="18"/>
    </row>
    <row r="28" spans="1:13" ht="31.5" x14ac:dyDescent="0.25">
      <c r="A28" s="193"/>
      <c r="B28" s="62" t="s">
        <v>8</v>
      </c>
      <c r="C28" s="15">
        <v>1</v>
      </c>
      <c r="D28" s="16" t="str">
        <f>IF(C26&lt;1,"F","P")</f>
        <v>F</v>
      </c>
      <c r="E28" s="16"/>
      <c r="F28" s="16"/>
      <c r="G28" s="16"/>
      <c r="H28" s="103"/>
      <c r="J28" s="17"/>
      <c r="K28" s="17"/>
      <c r="L28" s="17"/>
      <c r="M28" s="18"/>
    </row>
    <row r="29" spans="1:13" ht="31.5" x14ac:dyDescent="0.25">
      <c r="A29" s="193"/>
      <c r="B29" s="62" t="s">
        <v>9</v>
      </c>
      <c r="C29" s="15">
        <v>2</v>
      </c>
      <c r="D29" s="16"/>
      <c r="E29" s="16" t="str">
        <f>IF(C26&lt;2,"F","P")</f>
        <v>F</v>
      </c>
      <c r="F29" s="16"/>
      <c r="G29" s="16"/>
      <c r="H29" s="103"/>
      <c r="J29" s="17"/>
      <c r="K29" s="17"/>
      <c r="L29" s="17"/>
      <c r="M29" s="18"/>
    </row>
    <row r="30" spans="1:13" ht="31.5" x14ac:dyDescent="0.25">
      <c r="A30" s="193"/>
      <c r="B30" s="62" t="s">
        <v>10</v>
      </c>
      <c r="C30" s="15">
        <v>3</v>
      </c>
      <c r="D30" s="16"/>
      <c r="E30" s="16"/>
      <c r="F30" s="16" t="str">
        <f>IF(C26&lt;3,"F","P")</f>
        <v>F</v>
      </c>
      <c r="G30" s="16"/>
      <c r="H30" s="103"/>
      <c r="J30" s="17"/>
      <c r="K30" s="17"/>
      <c r="L30" s="17"/>
      <c r="M30" s="18"/>
    </row>
    <row r="31" spans="1:13" ht="53.25" customHeight="1" x14ac:dyDescent="0.25">
      <c r="A31" s="193"/>
      <c r="B31" s="62" t="s">
        <v>374</v>
      </c>
      <c r="C31" s="15">
        <v>4</v>
      </c>
      <c r="D31" s="16"/>
      <c r="E31" s="16"/>
      <c r="F31" s="16"/>
      <c r="G31" s="16" t="str">
        <f>IF(C26&lt;4,"F","P")</f>
        <v>F</v>
      </c>
      <c r="H31" s="103"/>
      <c r="J31" s="17"/>
      <c r="K31" s="17"/>
      <c r="L31" s="17"/>
      <c r="M31" s="18"/>
    </row>
    <row r="32" spans="1:13" x14ac:dyDescent="0.25">
      <c r="A32" s="194" t="s">
        <v>92</v>
      </c>
      <c r="B32" s="20" t="s">
        <v>11</v>
      </c>
      <c r="C32" s="61"/>
      <c r="D32" s="16"/>
      <c r="E32" s="16"/>
      <c r="F32" s="16"/>
      <c r="G32" s="16"/>
      <c r="H32" s="101"/>
      <c r="I32" s="21"/>
      <c r="J32" s="21"/>
      <c r="K32" s="21"/>
      <c r="L32" s="21"/>
      <c r="M32" s="22"/>
    </row>
    <row r="33" spans="1:13" x14ac:dyDescent="0.25">
      <c r="A33" s="194"/>
      <c r="B33" s="62" t="s">
        <v>12</v>
      </c>
      <c r="C33" s="15">
        <v>0</v>
      </c>
      <c r="D33" s="16"/>
      <c r="E33" s="16"/>
      <c r="F33" s="16"/>
      <c r="G33" s="16"/>
      <c r="H33" s="101"/>
      <c r="I33" s="21"/>
      <c r="J33" s="21"/>
      <c r="K33" s="21"/>
      <c r="L33" s="21"/>
      <c r="M33" s="22"/>
    </row>
    <row r="34" spans="1:13" x14ac:dyDescent="0.25">
      <c r="A34" s="194"/>
      <c r="B34" s="62" t="s">
        <v>13</v>
      </c>
      <c r="C34" s="15">
        <v>1</v>
      </c>
      <c r="D34" s="16" t="str">
        <f>IF(C32&lt;1,"F","P")</f>
        <v>F</v>
      </c>
      <c r="E34" s="16"/>
      <c r="F34" s="16"/>
      <c r="G34" s="16"/>
      <c r="H34" s="101"/>
      <c r="I34" s="21"/>
      <c r="J34" s="21"/>
      <c r="K34" s="21"/>
      <c r="L34" s="21"/>
      <c r="M34" s="22"/>
    </row>
    <row r="35" spans="1:13" x14ac:dyDescent="0.25">
      <c r="A35" s="194"/>
      <c r="B35" s="62" t="s">
        <v>14</v>
      </c>
      <c r="C35" s="15">
        <v>2</v>
      </c>
      <c r="D35" s="16"/>
      <c r="E35" s="16" t="str">
        <f>IF(C32&lt;2,"F","P")</f>
        <v>F</v>
      </c>
      <c r="F35" s="16"/>
      <c r="G35" s="16"/>
      <c r="H35" s="101"/>
      <c r="I35" s="21"/>
      <c r="J35" s="21"/>
      <c r="K35" s="21"/>
      <c r="L35" s="21"/>
      <c r="M35" s="22"/>
    </row>
    <row r="36" spans="1:13" x14ac:dyDescent="0.25">
      <c r="A36" s="194"/>
      <c r="B36" s="62" t="s">
        <v>15</v>
      </c>
      <c r="C36" s="15">
        <v>3</v>
      </c>
      <c r="D36" s="16"/>
      <c r="E36" s="16"/>
      <c r="F36" s="16" t="str">
        <f>IF(C32&lt;3,"F","P")</f>
        <v>F</v>
      </c>
      <c r="G36" s="16"/>
      <c r="H36" s="101"/>
      <c r="I36" s="21"/>
      <c r="J36" s="21"/>
      <c r="K36" s="21"/>
      <c r="L36" s="21"/>
      <c r="M36" s="22"/>
    </row>
    <row r="37" spans="1:13" x14ac:dyDescent="0.25">
      <c r="A37" s="194"/>
      <c r="B37" s="62" t="s">
        <v>16</v>
      </c>
      <c r="C37" s="15">
        <v>4</v>
      </c>
      <c r="D37" s="16"/>
      <c r="E37" s="16"/>
      <c r="F37" s="16"/>
      <c r="G37" s="16" t="str">
        <f>IF(C32&lt;4,"F","P")</f>
        <v>F</v>
      </c>
      <c r="H37" s="101"/>
      <c r="I37" s="21"/>
      <c r="J37" s="21"/>
      <c r="K37" s="21"/>
      <c r="L37" s="21"/>
      <c r="M37" s="22"/>
    </row>
    <row r="38" spans="1:13" ht="31.5" x14ac:dyDescent="0.25">
      <c r="A38" s="194" t="s">
        <v>375</v>
      </c>
      <c r="B38" s="20" t="s">
        <v>17</v>
      </c>
      <c r="C38" s="61"/>
      <c r="D38" s="16"/>
      <c r="E38" s="16"/>
      <c r="F38" s="16"/>
      <c r="G38" s="16"/>
      <c r="H38" s="100"/>
      <c r="J38" s="21"/>
      <c r="K38" s="21"/>
      <c r="L38" s="21"/>
      <c r="M38" s="22"/>
    </row>
    <row r="39" spans="1:13" ht="36" x14ac:dyDescent="0.25">
      <c r="A39" s="194"/>
      <c r="B39" s="62" t="s">
        <v>376</v>
      </c>
      <c r="C39" s="15">
        <v>0</v>
      </c>
      <c r="D39" s="16" t="str">
        <f>IF(C38=0,"F"," ")</f>
        <v>F</v>
      </c>
      <c r="E39" s="16"/>
      <c r="F39" s="16"/>
      <c r="G39" s="16"/>
      <c r="H39" s="100" t="s">
        <v>18</v>
      </c>
      <c r="J39" s="21"/>
      <c r="K39" s="21"/>
      <c r="L39" s="21"/>
      <c r="M39" s="22"/>
    </row>
    <row r="40" spans="1:13" ht="31.5" x14ac:dyDescent="0.25">
      <c r="A40" s="194"/>
      <c r="B40" s="62" t="s">
        <v>377</v>
      </c>
      <c r="C40" s="15">
        <v>1</v>
      </c>
      <c r="D40" s="16" t="str">
        <f>IF(C38&lt;1,"F","P")</f>
        <v>F</v>
      </c>
      <c r="E40" s="16"/>
      <c r="F40" s="16"/>
      <c r="G40" s="16"/>
      <c r="H40" s="100"/>
      <c r="J40" s="21"/>
      <c r="K40" s="21"/>
      <c r="L40" s="21"/>
      <c r="M40" s="22"/>
    </row>
    <row r="41" spans="1:13" ht="31.5" x14ac:dyDescent="0.25">
      <c r="A41" s="194"/>
      <c r="B41" s="62" t="s">
        <v>378</v>
      </c>
      <c r="C41" s="15">
        <v>2</v>
      </c>
      <c r="D41" s="16"/>
      <c r="E41" s="16" t="str">
        <f>IF(C38&lt;2,"F","P")</f>
        <v>F</v>
      </c>
      <c r="F41" s="16"/>
      <c r="G41" s="16"/>
      <c r="H41" s="100"/>
      <c r="J41" s="21"/>
      <c r="K41" s="21"/>
      <c r="L41" s="21"/>
      <c r="M41" s="22"/>
    </row>
    <row r="42" spans="1:13" ht="47.25" x14ac:dyDescent="0.25">
      <c r="A42" s="194"/>
      <c r="B42" s="62" t="s">
        <v>379</v>
      </c>
      <c r="C42" s="15">
        <v>3</v>
      </c>
      <c r="D42" s="16"/>
      <c r="E42" s="16"/>
      <c r="F42" s="16" t="str">
        <f>IF(C38&lt;3,"F","P")</f>
        <v>F</v>
      </c>
      <c r="G42" s="16"/>
      <c r="H42" s="100"/>
      <c r="J42" s="21"/>
      <c r="K42" s="21"/>
      <c r="L42" s="21"/>
      <c r="M42" s="22"/>
    </row>
    <row r="43" spans="1:13" ht="47.25" x14ac:dyDescent="0.25">
      <c r="A43" s="194"/>
      <c r="B43" s="62" t="s">
        <v>430</v>
      </c>
      <c r="C43" s="51">
        <v>4</v>
      </c>
      <c r="D43" s="16"/>
      <c r="E43" s="16"/>
      <c r="F43" s="16"/>
      <c r="G43" s="16" t="str">
        <f>IF(C38&lt;4,"F","P")</f>
        <v>F</v>
      </c>
      <c r="H43" s="100"/>
      <c r="J43" s="21"/>
      <c r="K43" s="21"/>
      <c r="L43" s="21"/>
      <c r="M43" s="22"/>
    </row>
    <row r="44" spans="1:13" ht="15.75" customHeight="1" x14ac:dyDescent="0.25">
      <c r="A44" s="182" t="s">
        <v>132</v>
      </c>
      <c r="B44" s="63" t="s">
        <v>435</v>
      </c>
      <c r="C44" s="6"/>
      <c r="D44" s="7" t="str">
        <f>IF(UPPER($C44)="Y","P","F")</f>
        <v>F</v>
      </c>
      <c r="E44" s="7"/>
      <c r="F44" s="4"/>
      <c r="G44" s="7"/>
      <c r="H44" s="100"/>
    </row>
    <row r="45" spans="1:13" s="5" customFormat="1" ht="31.5" x14ac:dyDescent="0.25">
      <c r="A45" s="183"/>
      <c r="B45" s="63" t="s">
        <v>25</v>
      </c>
      <c r="C45" s="6"/>
      <c r="D45" s="16"/>
      <c r="E45" s="7" t="str">
        <f>IF(UPPER($C45)="Y","P","F")</f>
        <v>F</v>
      </c>
      <c r="F45" s="16"/>
      <c r="G45" s="16"/>
      <c r="H45" s="100"/>
      <c r="I45" s="27"/>
    </row>
    <row r="46" spans="1:13" ht="31.5" x14ac:dyDescent="0.25">
      <c r="A46" s="183"/>
      <c r="B46" s="63" t="s">
        <v>26</v>
      </c>
      <c r="C46" s="6"/>
      <c r="D46" s="16"/>
      <c r="E46" s="7" t="str">
        <f>IF(UPPER($C46)="Y","P","F")</f>
        <v>F</v>
      </c>
      <c r="F46" s="24"/>
      <c r="G46" s="16"/>
      <c r="H46" s="100"/>
    </row>
    <row r="47" spans="1:13" ht="31.5" x14ac:dyDescent="0.25">
      <c r="A47" s="183"/>
      <c r="B47" s="63" t="s">
        <v>27</v>
      </c>
      <c r="C47" s="6"/>
      <c r="D47" s="16"/>
      <c r="E47" s="16"/>
      <c r="F47" s="7" t="str">
        <f>IF(UPPER($C47)="Y","P","F")</f>
        <v>F</v>
      </c>
      <c r="G47" s="16"/>
      <c r="H47" s="100" t="s">
        <v>151</v>
      </c>
    </row>
    <row r="48" spans="1:13" ht="31.5" x14ac:dyDescent="0.25">
      <c r="A48" s="183"/>
      <c r="B48" s="63" t="s">
        <v>28</v>
      </c>
      <c r="C48" s="6"/>
      <c r="D48" s="16"/>
      <c r="E48" s="16"/>
      <c r="F48" s="7" t="str">
        <f>IF(UPPER($C48)="Y","P","F")</f>
        <v>F</v>
      </c>
      <c r="G48" s="16"/>
      <c r="H48" s="102" t="s">
        <v>29</v>
      </c>
    </row>
    <row r="49" spans="1:9" s="5" customFormat="1" ht="31.5" x14ac:dyDescent="0.25">
      <c r="A49" s="183"/>
      <c r="B49" s="63" t="s">
        <v>436</v>
      </c>
      <c r="C49" s="6"/>
      <c r="D49" s="7"/>
      <c r="E49" s="7"/>
      <c r="F49" s="7" t="str">
        <f>IF(UPPER($C49)="Y","P","F")</f>
        <v>F</v>
      </c>
      <c r="G49" s="7"/>
      <c r="H49" s="100"/>
      <c r="I49" s="27"/>
    </row>
    <row r="50" spans="1:9" s="5" customFormat="1" ht="31.5" x14ac:dyDescent="0.35">
      <c r="A50" s="184"/>
      <c r="B50" s="63" t="s">
        <v>81</v>
      </c>
      <c r="C50" s="6"/>
      <c r="D50" s="7"/>
      <c r="E50" s="7"/>
      <c r="F50" s="7"/>
      <c r="G50" s="7" t="str">
        <f>IF(UPPER($C50)="Y","P","F")</f>
        <v>F</v>
      </c>
      <c r="H50" s="100"/>
      <c r="I50" s="8"/>
    </row>
    <row r="51" spans="1:9" ht="36" customHeight="1" x14ac:dyDescent="0.25">
      <c r="A51" s="157" t="s">
        <v>242</v>
      </c>
      <c r="B51" s="20" t="s">
        <v>19</v>
      </c>
      <c r="C51" s="61"/>
      <c r="D51" s="16"/>
      <c r="E51" s="16"/>
      <c r="F51" s="16"/>
      <c r="G51" s="16"/>
      <c r="H51" s="100"/>
    </row>
    <row r="52" spans="1:9" ht="31.5" x14ac:dyDescent="0.25">
      <c r="A52" s="170"/>
      <c r="B52" s="62" t="s">
        <v>20</v>
      </c>
      <c r="C52" s="15">
        <v>0</v>
      </c>
      <c r="D52" s="16"/>
      <c r="E52" s="16"/>
      <c r="F52" s="16"/>
      <c r="G52" s="16"/>
      <c r="H52" s="100"/>
    </row>
    <row r="53" spans="1:9" ht="31.5" x14ac:dyDescent="0.25">
      <c r="A53" s="170"/>
      <c r="B53" s="62" t="s">
        <v>21</v>
      </c>
      <c r="C53" s="15">
        <v>1</v>
      </c>
      <c r="D53" s="16" t="str">
        <f>IF(C51&lt;1,"F","P")</f>
        <v>F</v>
      </c>
      <c r="E53" s="16"/>
      <c r="F53" s="16"/>
      <c r="G53" s="16"/>
      <c r="H53" s="100"/>
    </row>
    <row r="54" spans="1:9" ht="31.5" x14ac:dyDescent="0.25">
      <c r="A54" s="170"/>
      <c r="B54" s="62" t="s">
        <v>22</v>
      </c>
      <c r="C54" s="15">
        <v>2</v>
      </c>
      <c r="D54" s="16"/>
      <c r="E54" s="16" t="str">
        <f>IF(C51&lt;2,"F","P")</f>
        <v>F</v>
      </c>
      <c r="F54" s="16"/>
      <c r="G54" s="16"/>
      <c r="H54" s="100"/>
    </row>
    <row r="55" spans="1:9" ht="31.5" x14ac:dyDescent="0.25">
      <c r="A55" s="170"/>
      <c r="B55" s="62" t="s">
        <v>23</v>
      </c>
      <c r="C55" s="15">
        <v>3</v>
      </c>
      <c r="D55" s="16"/>
      <c r="E55" s="16"/>
      <c r="F55" s="16" t="str">
        <f>IF(C51&lt;3,"F","P")</f>
        <v>F</v>
      </c>
      <c r="G55" s="16"/>
      <c r="H55" s="100"/>
    </row>
    <row r="56" spans="1:9" ht="31.5" x14ac:dyDescent="0.25">
      <c r="A56" s="170"/>
      <c r="B56" s="62" t="s">
        <v>24</v>
      </c>
      <c r="C56" s="15">
        <v>4</v>
      </c>
      <c r="D56" s="16"/>
      <c r="E56" s="16"/>
      <c r="F56" s="16"/>
      <c r="G56" s="16" t="str">
        <f>IF(C51&lt;4,"F","P")</f>
        <v>F</v>
      </c>
      <c r="H56" s="100"/>
    </row>
    <row r="57" spans="1:9" s="5" customFormat="1" ht="31.5" x14ac:dyDescent="0.25">
      <c r="A57" s="170"/>
      <c r="B57" s="63" t="s">
        <v>437</v>
      </c>
      <c r="C57" s="6"/>
      <c r="D57" s="7" t="str">
        <f>IF(UPPER($C57)="Y","P","F")</f>
        <v>F</v>
      </c>
      <c r="E57" s="7"/>
      <c r="F57" s="7"/>
      <c r="G57" s="7"/>
      <c r="H57" s="100"/>
      <c r="I57" s="27"/>
    </row>
    <row r="58" spans="1:9" s="5" customFormat="1" ht="47.25" x14ac:dyDescent="0.25">
      <c r="A58" s="170"/>
      <c r="B58" s="63" t="s">
        <v>438</v>
      </c>
      <c r="C58" s="6"/>
      <c r="D58" s="7"/>
      <c r="E58" s="7" t="str">
        <f>IF(UPPER($C58)="Y","P","F")</f>
        <v>F</v>
      </c>
      <c r="F58" s="7"/>
      <c r="G58" s="7"/>
      <c r="H58" s="100"/>
      <c r="I58" s="27"/>
    </row>
    <row r="59" spans="1:9" ht="22.5" customHeight="1" x14ac:dyDescent="0.25">
      <c r="A59" s="157" t="s">
        <v>243</v>
      </c>
      <c r="B59" s="20" t="s">
        <v>136</v>
      </c>
      <c r="C59" s="61"/>
      <c r="D59" s="16"/>
      <c r="E59" s="16"/>
      <c r="F59" s="16"/>
      <c r="G59" s="16"/>
      <c r="H59" s="104"/>
      <c r="I59" s="30"/>
    </row>
    <row r="60" spans="1:9" x14ac:dyDescent="0.25">
      <c r="A60" s="170"/>
      <c r="B60" s="62" t="s">
        <v>133</v>
      </c>
      <c r="C60" s="15">
        <v>0</v>
      </c>
      <c r="D60" s="16"/>
      <c r="E60" s="16"/>
      <c r="F60" s="16"/>
      <c r="G60" s="16"/>
      <c r="H60" s="100"/>
    </row>
    <row r="61" spans="1:9" ht="31.5" x14ac:dyDescent="0.25">
      <c r="A61" s="170"/>
      <c r="B61" s="62" t="s">
        <v>134</v>
      </c>
      <c r="C61" s="15">
        <v>1</v>
      </c>
      <c r="D61" s="16" t="str">
        <f>IF(C59&lt;1,"F","P")</f>
        <v>F</v>
      </c>
      <c r="E61" s="16"/>
      <c r="F61" s="16"/>
      <c r="G61" s="16"/>
      <c r="H61" s="100"/>
    </row>
    <row r="62" spans="1:9" ht="31.5" x14ac:dyDescent="0.25">
      <c r="A62" s="170"/>
      <c r="B62" s="62" t="s">
        <v>135</v>
      </c>
      <c r="C62" s="15">
        <v>2</v>
      </c>
      <c r="D62" s="16"/>
      <c r="E62" s="16" t="str">
        <f>IF(C59&lt;2,"F","P")</f>
        <v>F</v>
      </c>
      <c r="F62" s="16"/>
      <c r="G62" s="16"/>
      <c r="H62" s="100"/>
    </row>
    <row r="63" spans="1:9" ht="31.5" x14ac:dyDescent="0.25">
      <c r="A63" s="170"/>
      <c r="B63" s="62" t="s">
        <v>139</v>
      </c>
      <c r="C63" s="15">
        <v>3</v>
      </c>
      <c r="D63" s="16"/>
      <c r="E63" s="16"/>
      <c r="F63" s="16" t="str">
        <f>IF(C59&lt;3,"F","P")</f>
        <v>F</v>
      </c>
      <c r="G63" s="16"/>
      <c r="H63" s="100"/>
    </row>
    <row r="64" spans="1:9" ht="31.5" x14ac:dyDescent="0.25">
      <c r="A64" s="170"/>
      <c r="B64" s="62" t="s">
        <v>138</v>
      </c>
      <c r="C64" s="15">
        <v>4</v>
      </c>
      <c r="D64" s="16"/>
      <c r="E64" s="16"/>
      <c r="F64" s="16"/>
      <c r="G64" s="16" t="str">
        <f>IF(C59&lt;4,"F","P")</f>
        <v>F</v>
      </c>
      <c r="H64" s="100"/>
    </row>
    <row r="65" spans="1:9" s="5" customFormat="1" ht="36.75" customHeight="1" x14ac:dyDescent="0.25">
      <c r="A65" s="157" t="s">
        <v>243</v>
      </c>
      <c r="B65" s="64" t="s">
        <v>439</v>
      </c>
      <c r="C65" s="6"/>
      <c r="D65" s="7"/>
      <c r="E65" s="7" t="str">
        <f>IF(UPPER($C65)="Y","P","F")</f>
        <v>F</v>
      </c>
      <c r="F65" s="7"/>
      <c r="G65" s="7"/>
      <c r="H65" s="100"/>
      <c r="I65" s="27"/>
    </row>
    <row r="66" spans="1:9" s="5" customFormat="1" ht="47.25" x14ac:dyDescent="0.25">
      <c r="A66" s="170"/>
      <c r="B66" s="64" t="s">
        <v>440</v>
      </c>
      <c r="C66" s="6"/>
      <c r="D66" s="7"/>
      <c r="E66" s="7" t="str">
        <f>IF(UPPER($C66)="Y","P","F")</f>
        <v>F</v>
      </c>
      <c r="F66" s="7"/>
      <c r="G66" s="7"/>
      <c r="H66" s="100"/>
      <c r="I66" s="27"/>
    </row>
    <row r="67" spans="1:9" s="5" customFormat="1" x14ac:dyDescent="0.25">
      <c r="A67" s="170"/>
      <c r="B67" s="64" t="s">
        <v>441</v>
      </c>
      <c r="C67" s="6"/>
      <c r="D67" s="7"/>
      <c r="E67" s="7" t="str">
        <f>IF(UPPER($C67)="Y","P","F")</f>
        <v>F</v>
      </c>
      <c r="F67" s="7"/>
      <c r="G67" s="7"/>
      <c r="H67" s="100"/>
      <c r="I67" s="27"/>
    </row>
    <row r="68" spans="1:9" s="5" customFormat="1" ht="47.25" x14ac:dyDescent="0.25">
      <c r="A68" s="170"/>
      <c r="B68" s="64" t="s">
        <v>442</v>
      </c>
      <c r="C68" s="6"/>
      <c r="D68" s="7"/>
      <c r="E68" s="7"/>
      <c r="F68" s="7" t="str">
        <f>IF(UPPER($C68)="Y","P","F")</f>
        <v>F</v>
      </c>
      <c r="G68" s="7"/>
      <c r="H68" s="100"/>
      <c r="I68" s="27"/>
    </row>
    <row r="69" spans="1:9" s="5" customFormat="1" ht="47.25" x14ac:dyDescent="0.25">
      <c r="A69" s="170"/>
      <c r="B69" s="64" t="s">
        <v>443</v>
      </c>
      <c r="C69" s="6"/>
      <c r="D69" s="7"/>
      <c r="E69" s="7"/>
      <c r="G69" s="7" t="str">
        <f>IF(UPPER($C69)="Y","P","F")</f>
        <v>F</v>
      </c>
      <c r="H69" s="100"/>
      <c r="I69" s="27"/>
    </row>
    <row r="70" spans="1:9" s="5" customFormat="1" ht="31.5" x14ac:dyDescent="0.25">
      <c r="A70" s="170"/>
      <c r="B70" s="64" t="s">
        <v>444</v>
      </c>
      <c r="C70" s="6"/>
      <c r="D70" s="7"/>
      <c r="E70" s="7"/>
      <c r="F70" s="7" t="str">
        <f>IF(UPPER($C70)="Y","P","F")</f>
        <v>F</v>
      </c>
      <c r="G70" s="7"/>
      <c r="H70" s="102"/>
      <c r="I70" s="27"/>
    </row>
    <row r="71" spans="1:9" s="5" customFormat="1" ht="31.5" x14ac:dyDescent="0.25">
      <c r="A71" s="170"/>
      <c r="B71" s="64" t="s">
        <v>445</v>
      </c>
      <c r="C71" s="6"/>
      <c r="D71" s="7"/>
      <c r="E71" s="7"/>
      <c r="F71" s="7" t="str">
        <f>IF(UPPER($C71)="Y","P","F")</f>
        <v>F</v>
      </c>
      <c r="G71" s="7"/>
      <c r="H71" s="102"/>
      <c r="I71" s="27"/>
    </row>
    <row r="72" spans="1:9" s="5" customFormat="1" ht="47.25" x14ac:dyDescent="0.25">
      <c r="A72" s="170"/>
      <c r="B72" s="64" t="s">
        <v>446</v>
      </c>
      <c r="C72" s="6"/>
      <c r="D72" s="7"/>
      <c r="E72" s="7"/>
      <c r="F72" s="7"/>
      <c r="G72" s="7" t="str">
        <f>IF(UPPER($C72)="Y","P","F")</f>
        <v>F</v>
      </c>
      <c r="H72" s="100"/>
      <c r="I72" s="27"/>
    </row>
    <row r="73" spans="1:9" s="5" customFormat="1" ht="31.5" x14ac:dyDescent="0.25">
      <c r="A73" s="170"/>
      <c r="B73" s="64" t="s">
        <v>447</v>
      </c>
      <c r="C73" s="6"/>
      <c r="D73" s="7"/>
      <c r="E73" s="7"/>
      <c r="F73" s="7"/>
      <c r="G73" s="7" t="str">
        <f>IF(UPPER($C73)="Y","P","F")</f>
        <v>F</v>
      </c>
      <c r="H73" s="100"/>
      <c r="I73" s="27"/>
    </row>
    <row r="74" spans="1:9" ht="31.5" x14ac:dyDescent="0.25">
      <c r="A74" s="157" t="s">
        <v>244</v>
      </c>
      <c r="B74" s="54" t="s">
        <v>143</v>
      </c>
      <c r="C74" s="61"/>
      <c r="D74" s="16"/>
      <c r="E74" s="16"/>
      <c r="F74" s="16"/>
      <c r="G74" s="24"/>
      <c r="H74" s="104"/>
      <c r="I74" s="30"/>
    </row>
    <row r="75" spans="1:9" x14ac:dyDescent="0.25">
      <c r="A75" s="170"/>
      <c r="B75" s="62" t="s">
        <v>140</v>
      </c>
      <c r="C75" s="15">
        <v>0</v>
      </c>
      <c r="D75" s="16"/>
      <c r="E75" s="16"/>
      <c r="F75" s="16"/>
      <c r="G75" s="16"/>
      <c r="H75" s="100"/>
    </row>
    <row r="76" spans="1:9" ht="31.5" x14ac:dyDescent="0.25">
      <c r="A76" s="170"/>
      <c r="B76" s="62" t="s">
        <v>141</v>
      </c>
      <c r="C76" s="15">
        <v>1</v>
      </c>
      <c r="D76" s="16" t="str">
        <f>IF(C74&lt;1,"F","P")</f>
        <v>F</v>
      </c>
      <c r="E76" s="16"/>
      <c r="F76" s="16"/>
      <c r="G76" s="16"/>
      <c r="H76" s="100"/>
    </row>
    <row r="77" spans="1:9" ht="31.5" x14ac:dyDescent="0.25">
      <c r="A77" s="170"/>
      <c r="B77" s="62" t="s">
        <v>380</v>
      </c>
      <c r="C77" s="15">
        <v>2</v>
      </c>
      <c r="D77" s="16"/>
      <c r="E77" s="16" t="str">
        <f>IF(C74&lt;2,"F","P")</f>
        <v>F</v>
      </c>
      <c r="F77" s="16"/>
      <c r="G77" s="16"/>
      <c r="H77" s="100"/>
    </row>
    <row r="78" spans="1:9" ht="45" customHeight="1" x14ac:dyDescent="0.25">
      <c r="A78" s="157" t="s">
        <v>245</v>
      </c>
      <c r="B78" s="55" t="s">
        <v>144</v>
      </c>
      <c r="C78" s="61"/>
      <c r="D78" s="16"/>
      <c r="E78" s="16"/>
      <c r="F78" s="16"/>
      <c r="G78" s="24"/>
      <c r="H78" s="104"/>
    </row>
    <row r="79" spans="1:9" ht="31.5" x14ac:dyDescent="0.25">
      <c r="A79" s="170"/>
      <c r="B79" s="62" t="s">
        <v>142</v>
      </c>
      <c r="C79" s="15">
        <v>0</v>
      </c>
      <c r="D79" s="16"/>
      <c r="E79" s="16"/>
      <c r="F79" s="16"/>
      <c r="G79" s="16"/>
      <c r="H79" s="100"/>
    </row>
    <row r="80" spans="1:9" ht="31.5" x14ac:dyDescent="0.25">
      <c r="A80" s="170"/>
      <c r="B80" s="62" t="s">
        <v>381</v>
      </c>
      <c r="C80" s="15">
        <v>1</v>
      </c>
      <c r="D80" s="16" t="str">
        <f>IF(C78&lt;1,"F","P")</f>
        <v>F</v>
      </c>
      <c r="E80" s="16"/>
      <c r="F80" s="16"/>
      <c r="G80" s="16"/>
      <c r="H80" s="100"/>
    </row>
    <row r="81" spans="1:9" ht="47.25" x14ac:dyDescent="0.25">
      <c r="A81" s="170"/>
      <c r="B81" s="62" t="s">
        <v>382</v>
      </c>
      <c r="C81" s="15">
        <v>2</v>
      </c>
      <c r="D81" s="16"/>
      <c r="E81" s="16" t="str">
        <f>IF(C78&lt;2,"F","P")</f>
        <v>F</v>
      </c>
      <c r="F81" s="16"/>
      <c r="G81" s="16"/>
      <c r="H81" s="100"/>
    </row>
    <row r="82" spans="1:9" ht="52.5" customHeight="1" x14ac:dyDescent="0.35">
      <c r="A82" s="171" t="s">
        <v>94</v>
      </c>
      <c r="B82" s="154"/>
      <c r="C82" s="154"/>
      <c r="D82" s="154"/>
      <c r="E82" s="154"/>
      <c r="F82" s="154"/>
      <c r="G82" s="154"/>
      <c r="H82" s="154"/>
    </row>
    <row r="83" spans="1:9" s="5" customFormat="1" ht="31.5" x14ac:dyDescent="0.25">
      <c r="A83" s="149" t="s">
        <v>235</v>
      </c>
      <c r="B83" s="63" t="s">
        <v>164</v>
      </c>
      <c r="C83" s="6"/>
      <c r="D83" s="7" t="str">
        <f>IF(UPPER($C83)="Y","P","F")</f>
        <v>F</v>
      </c>
      <c r="E83" s="7"/>
      <c r="F83" s="7"/>
      <c r="G83" s="7"/>
      <c r="H83" s="100"/>
    </row>
    <row r="84" spans="1:9" s="5" customFormat="1" ht="31.5" x14ac:dyDescent="0.25">
      <c r="A84" s="150"/>
      <c r="B84" s="63" t="s">
        <v>165</v>
      </c>
      <c r="C84" s="6"/>
      <c r="D84" s="7" t="str">
        <f>IF(UPPER($C84)="Y","P","F")</f>
        <v>F</v>
      </c>
      <c r="E84" s="7"/>
      <c r="F84" s="7"/>
      <c r="G84" s="7"/>
      <c r="H84" s="100"/>
    </row>
    <row r="85" spans="1:9" ht="31.5" x14ac:dyDescent="0.25">
      <c r="A85" s="150"/>
      <c r="B85" s="63" t="s">
        <v>68</v>
      </c>
      <c r="C85" s="6"/>
      <c r="D85" s="7"/>
      <c r="E85" s="7"/>
      <c r="F85" s="7" t="str">
        <f>IF(UPPER($C85)="Y","P","F")</f>
        <v>F</v>
      </c>
      <c r="G85" s="7"/>
      <c r="H85" s="100"/>
    </row>
    <row r="86" spans="1:9" ht="31.5" x14ac:dyDescent="0.25">
      <c r="A86" s="150"/>
      <c r="B86" s="63" t="s">
        <v>67</v>
      </c>
      <c r="C86" s="6"/>
      <c r="D86" s="7"/>
      <c r="E86" s="7"/>
      <c r="F86" s="7" t="str">
        <f>IF(UPPER($C87)="Y","P","F")</f>
        <v>F</v>
      </c>
      <c r="G86" s="7"/>
      <c r="H86" s="100"/>
    </row>
    <row r="87" spans="1:9" s="5" customFormat="1" ht="66" customHeight="1" x14ac:dyDescent="0.25">
      <c r="A87" s="169"/>
      <c r="B87" s="118" t="s">
        <v>416</v>
      </c>
      <c r="C87" s="6"/>
      <c r="D87" s="7"/>
      <c r="E87" s="7" t="str">
        <f>IF(UPPER($C88)="Y","P","F")</f>
        <v>F</v>
      </c>
      <c r="G87" s="7"/>
      <c r="H87" s="100"/>
    </row>
    <row r="88" spans="1:9" ht="31.5" x14ac:dyDescent="0.25">
      <c r="A88" s="163" t="s">
        <v>236</v>
      </c>
      <c r="B88" s="63" t="s">
        <v>448</v>
      </c>
      <c r="C88" s="6"/>
      <c r="D88" s="7"/>
      <c r="E88" s="7"/>
      <c r="F88" s="7" t="str">
        <f>IF(UPPER($C88)="Y","P","F")</f>
        <v>F</v>
      </c>
      <c r="G88" s="7"/>
      <c r="H88" s="100"/>
    </row>
    <row r="89" spans="1:9" s="5" customFormat="1" ht="36" x14ac:dyDescent="0.25">
      <c r="A89" s="165"/>
      <c r="B89" s="63" t="s">
        <v>82</v>
      </c>
      <c r="C89" s="6"/>
      <c r="D89" s="7"/>
      <c r="E89" s="7"/>
      <c r="F89" s="7" t="str">
        <f>IF(UPPER($C89)="Y","P","F")</f>
        <v>F</v>
      </c>
      <c r="G89" s="7"/>
      <c r="H89" s="105" t="s">
        <v>83</v>
      </c>
    </row>
    <row r="90" spans="1:9" ht="31.5" x14ac:dyDescent="0.25">
      <c r="A90" s="60" t="s">
        <v>237</v>
      </c>
      <c r="B90" s="63" t="s">
        <v>79</v>
      </c>
      <c r="C90" s="6"/>
      <c r="D90" s="7" t="str">
        <f>IF(UPPER($C90)="Y","P","F")</f>
        <v>F</v>
      </c>
      <c r="E90" s="7"/>
      <c r="F90" s="7"/>
      <c r="G90" s="7"/>
      <c r="H90" s="100"/>
    </row>
    <row r="91" spans="1:9" ht="47.25" x14ac:dyDescent="0.25">
      <c r="A91" s="149" t="s">
        <v>238</v>
      </c>
      <c r="B91" s="65" t="s">
        <v>383</v>
      </c>
      <c r="C91" s="6"/>
      <c r="D91" s="7"/>
      <c r="E91" s="7" t="str">
        <f>IF(UPPER($C91)="Y","P","F")</f>
        <v>F</v>
      </c>
      <c r="F91" s="7"/>
      <c r="G91" s="7"/>
      <c r="H91" s="100"/>
    </row>
    <row r="92" spans="1:9" x14ac:dyDescent="0.25">
      <c r="A92" s="151"/>
      <c r="B92" s="65" t="s">
        <v>162</v>
      </c>
      <c r="C92" s="6"/>
      <c r="D92" s="7"/>
      <c r="E92" s="7" t="str">
        <f>IF(UPPER($C92)="Y","P","F")</f>
        <v>F</v>
      </c>
      <c r="F92" s="7"/>
      <c r="G92" s="7"/>
      <c r="H92" s="100"/>
    </row>
    <row r="93" spans="1:9" ht="31.5" x14ac:dyDescent="0.25">
      <c r="A93" s="60" t="s">
        <v>239</v>
      </c>
      <c r="B93" s="63" t="s">
        <v>70</v>
      </c>
      <c r="C93" s="6"/>
      <c r="D93" s="7" t="str">
        <f>IF(UPPER($C93)="Y","P","F")</f>
        <v>F</v>
      </c>
      <c r="E93" s="7"/>
      <c r="F93" s="7"/>
      <c r="G93" s="7"/>
      <c r="H93" s="100"/>
    </row>
    <row r="94" spans="1:9" ht="54" customHeight="1" x14ac:dyDescent="0.25">
      <c r="A94" s="163" t="s">
        <v>240</v>
      </c>
      <c r="B94" s="63" t="s">
        <v>449</v>
      </c>
      <c r="C94" s="6"/>
      <c r="D94" s="7"/>
      <c r="E94" s="7"/>
      <c r="F94" s="7" t="str">
        <f>IF(UPPER($C94)="Y","P","F")</f>
        <v>F</v>
      </c>
      <c r="G94" s="7"/>
      <c r="H94" s="100"/>
    </row>
    <row r="95" spans="1:9" s="5" customFormat="1" x14ac:dyDescent="0.25">
      <c r="A95" s="165"/>
      <c r="B95" s="63" t="s">
        <v>450</v>
      </c>
      <c r="C95" s="6"/>
      <c r="D95" s="7"/>
      <c r="E95" s="7"/>
      <c r="F95" s="7" t="str">
        <f>IF(UPPER($C95)="Y","P","F")</f>
        <v>F</v>
      </c>
      <c r="G95" s="7"/>
      <c r="H95" s="100"/>
      <c r="I95" s="27"/>
    </row>
    <row r="96" spans="1:9" ht="29.25" customHeight="1" x14ac:dyDescent="0.25">
      <c r="A96" s="172" t="s">
        <v>320</v>
      </c>
      <c r="B96" s="28" t="s">
        <v>451</v>
      </c>
      <c r="C96" s="19"/>
      <c r="D96" s="16"/>
      <c r="E96" s="16"/>
      <c r="F96" s="16"/>
      <c r="G96" s="16"/>
      <c r="H96" s="100"/>
    </row>
    <row r="97" spans="1:8" ht="39.75" customHeight="1" x14ac:dyDescent="0.25">
      <c r="A97" s="173"/>
      <c r="B97" s="28" t="str">
        <f>IF(C96="Y","do you have separate development and testing environments, separated from Production? ","SKIP Question")</f>
        <v>SKIP Question</v>
      </c>
      <c r="C97" s="19"/>
      <c r="D97" s="16"/>
      <c r="E97" s="16" t="str">
        <f>IF(C96="Y",IF(C97="Y","P","F")," ")</f>
        <v xml:space="preserve"> </v>
      </c>
      <c r="F97" s="23"/>
      <c r="G97" s="16"/>
      <c r="H97" s="100"/>
    </row>
    <row r="98" spans="1:8" ht="74.25" customHeight="1" x14ac:dyDescent="0.35">
      <c r="A98" s="171" t="s">
        <v>95</v>
      </c>
      <c r="B98" s="154"/>
      <c r="C98" s="154"/>
      <c r="D98" s="154"/>
      <c r="E98" s="154"/>
      <c r="F98" s="154"/>
      <c r="G98" s="154"/>
      <c r="H98" s="154"/>
    </row>
    <row r="99" spans="1:8" ht="47.25" x14ac:dyDescent="0.25">
      <c r="A99" s="60" t="s">
        <v>246</v>
      </c>
      <c r="B99" s="56" t="s">
        <v>163</v>
      </c>
      <c r="C99" s="6"/>
      <c r="D99" s="7"/>
      <c r="E99" s="7" t="str">
        <f>IF(UPPER($C99)="Y","P","F")</f>
        <v>F</v>
      </c>
      <c r="F99" s="7"/>
      <c r="G99" s="7"/>
      <c r="H99" s="100"/>
    </row>
    <row r="100" spans="1:8" ht="31.5" x14ac:dyDescent="0.25">
      <c r="A100" s="60" t="s">
        <v>247</v>
      </c>
      <c r="B100" s="63" t="s">
        <v>75</v>
      </c>
      <c r="C100" s="6"/>
      <c r="D100" s="7"/>
      <c r="E100" s="7"/>
      <c r="F100" s="7" t="str">
        <f>IF(UPPER($C100)="Y","P","F")</f>
        <v>F</v>
      </c>
      <c r="G100" s="7"/>
      <c r="H100" s="100"/>
    </row>
    <row r="101" spans="1:8" ht="31.5" x14ac:dyDescent="0.25">
      <c r="A101" s="60" t="s">
        <v>248</v>
      </c>
      <c r="B101" s="63" t="s">
        <v>71</v>
      </c>
      <c r="C101" s="6"/>
      <c r="D101" s="7"/>
      <c r="E101" s="7"/>
      <c r="F101" s="7" t="str">
        <f>IF(UPPER($C101)="Y","P","F")</f>
        <v>F</v>
      </c>
      <c r="G101" s="7"/>
      <c r="H101" s="100"/>
    </row>
    <row r="102" spans="1:8" ht="31.5" customHeight="1" x14ac:dyDescent="0.25">
      <c r="A102" s="163" t="s">
        <v>249</v>
      </c>
      <c r="B102" s="63" t="s">
        <v>38</v>
      </c>
      <c r="C102" s="6"/>
      <c r="D102" s="7" t="str">
        <f>IF(UPPER($C102)="Y","P","F")</f>
        <v>F</v>
      </c>
      <c r="E102" s="7"/>
      <c r="F102" s="7"/>
      <c r="G102" s="7"/>
      <c r="H102" s="100"/>
    </row>
    <row r="103" spans="1:8" x14ac:dyDescent="0.25">
      <c r="A103" s="164"/>
      <c r="B103" s="63" t="s">
        <v>40</v>
      </c>
      <c r="C103" s="6"/>
      <c r="D103" s="7" t="str">
        <f>IF(UPPER($C103)="Y","P","F")</f>
        <v>F</v>
      </c>
      <c r="E103" s="3"/>
      <c r="F103" s="7"/>
      <c r="G103" s="7"/>
      <c r="H103" s="100"/>
    </row>
    <row r="104" spans="1:8" ht="31.5" x14ac:dyDescent="0.25">
      <c r="A104" s="164"/>
      <c r="B104" s="63" t="s">
        <v>39</v>
      </c>
      <c r="C104" s="6"/>
      <c r="D104" s="7"/>
      <c r="E104" s="7" t="str">
        <f>IF(UPPER($C104)="Y","P","F")</f>
        <v>F</v>
      </c>
      <c r="F104" s="7"/>
      <c r="G104" s="7"/>
      <c r="H104" s="100"/>
    </row>
    <row r="105" spans="1:8" ht="31.5" x14ac:dyDescent="0.25">
      <c r="A105" s="164"/>
      <c r="B105" s="63" t="s">
        <v>41</v>
      </c>
      <c r="C105" s="6"/>
      <c r="D105" s="7"/>
      <c r="E105" s="7" t="str">
        <f>IF(UPPER($C105)="Y","P","F")</f>
        <v>F</v>
      </c>
      <c r="F105" s="7"/>
      <c r="G105" s="7"/>
      <c r="H105" s="106"/>
    </row>
    <row r="106" spans="1:8" x14ac:dyDescent="0.25">
      <c r="A106" s="164"/>
      <c r="B106" s="63" t="s">
        <v>45</v>
      </c>
      <c r="C106" s="6"/>
      <c r="D106" s="7"/>
      <c r="E106" s="7" t="str">
        <f>IF(UPPER($C106)="Y","P","F")</f>
        <v>F</v>
      </c>
      <c r="F106" s="7"/>
      <c r="G106" s="7"/>
      <c r="H106" s="106"/>
    </row>
    <row r="107" spans="1:8" ht="54" x14ac:dyDescent="0.25">
      <c r="A107" s="164"/>
      <c r="B107" s="116" t="s">
        <v>42</v>
      </c>
      <c r="C107" s="6"/>
      <c r="D107" s="7"/>
      <c r="E107" s="7" t="str">
        <f>IF(UPPER($C107)="Y","P","F")</f>
        <v>F</v>
      </c>
      <c r="G107" s="7"/>
      <c r="H107" s="102" t="s">
        <v>43</v>
      </c>
    </row>
    <row r="108" spans="1:8" x14ac:dyDescent="0.25">
      <c r="A108" s="165"/>
      <c r="B108" s="63" t="s">
        <v>44</v>
      </c>
      <c r="C108" s="6"/>
      <c r="D108" s="7"/>
      <c r="E108" s="7"/>
      <c r="F108" s="7" t="str">
        <f>IF(UPPER($C108)="Y","P","F")</f>
        <v>F</v>
      </c>
      <c r="G108" s="7"/>
      <c r="H108" s="100"/>
    </row>
    <row r="109" spans="1:8" ht="47.25" x14ac:dyDescent="0.25">
      <c r="A109" s="60" t="s">
        <v>250</v>
      </c>
      <c r="B109" s="63" t="s">
        <v>452</v>
      </c>
      <c r="C109" s="6"/>
      <c r="D109" s="7"/>
      <c r="E109" s="7"/>
      <c r="F109" s="7" t="str">
        <f>IF(UPPER($C109)="Y","P","F")</f>
        <v>F</v>
      </c>
      <c r="G109" s="7"/>
      <c r="H109" s="100"/>
    </row>
    <row r="110" spans="1:8" x14ac:dyDescent="0.25">
      <c r="A110" s="149" t="s">
        <v>251</v>
      </c>
      <c r="B110" s="63" t="s">
        <v>74</v>
      </c>
      <c r="C110" s="6"/>
      <c r="D110" s="7"/>
      <c r="E110" s="7" t="str">
        <f>IF(UPPER($C110)="Y","P","F")</f>
        <v>F</v>
      </c>
      <c r="F110" s="7"/>
      <c r="G110" s="38"/>
      <c r="H110" s="100"/>
    </row>
    <row r="111" spans="1:8" s="5" customFormat="1" ht="47.25" x14ac:dyDescent="0.25">
      <c r="A111" s="150"/>
      <c r="B111" s="63" t="s">
        <v>158</v>
      </c>
      <c r="C111" s="6"/>
      <c r="D111" s="7"/>
      <c r="E111" s="7" t="str">
        <f>IF(UPPER($C111)="Y","P","F")</f>
        <v>F</v>
      </c>
      <c r="F111" s="7"/>
      <c r="G111" s="7"/>
      <c r="H111" s="100"/>
    </row>
    <row r="112" spans="1:8" s="5" customFormat="1" ht="31.5" x14ac:dyDescent="0.25">
      <c r="A112" s="169"/>
      <c r="B112" s="63" t="s">
        <v>159</v>
      </c>
      <c r="C112" s="6"/>
      <c r="D112" s="7"/>
      <c r="E112" s="7"/>
      <c r="F112" s="7" t="str">
        <f>IF(UPPER($C112)="Y","P","F")</f>
        <v>F</v>
      </c>
      <c r="G112" s="7"/>
      <c r="H112" s="100"/>
    </row>
    <row r="113" spans="1:9" ht="36" x14ac:dyDescent="0.25">
      <c r="A113" s="60" t="s">
        <v>252</v>
      </c>
      <c r="B113" s="63" t="s">
        <v>77</v>
      </c>
      <c r="C113" s="6"/>
      <c r="D113" s="7"/>
      <c r="E113" s="7" t="str">
        <f>IF(UPPER($C113)="Y","P","F")</f>
        <v>F</v>
      </c>
      <c r="F113" s="7"/>
      <c r="G113" s="7"/>
      <c r="H113" s="102" t="s">
        <v>78</v>
      </c>
    </row>
    <row r="114" spans="1:9" ht="31.5" x14ac:dyDescent="0.25">
      <c r="A114" s="60" t="s">
        <v>253</v>
      </c>
      <c r="B114" s="65" t="s">
        <v>166</v>
      </c>
      <c r="C114" s="19"/>
      <c r="D114" s="16"/>
      <c r="E114" s="16" t="str">
        <f>IF(UPPER($C114)="Y","P","F")</f>
        <v>F</v>
      </c>
      <c r="F114" s="16"/>
      <c r="G114" s="16"/>
      <c r="H114" s="101"/>
    </row>
    <row r="115" spans="1:9" x14ac:dyDescent="0.25">
      <c r="A115" s="186" t="s">
        <v>254</v>
      </c>
      <c r="B115" s="63" t="s">
        <v>170</v>
      </c>
      <c r="C115" s="19"/>
      <c r="D115" s="16"/>
      <c r="E115" s="16" t="str">
        <f>IF(UPPER($C115)="Y","P","F")</f>
        <v>F</v>
      </c>
      <c r="F115" s="16"/>
      <c r="G115" s="16"/>
      <c r="H115" s="100"/>
    </row>
    <row r="116" spans="1:9" x14ac:dyDescent="0.25">
      <c r="A116" s="195"/>
      <c r="B116" s="63" t="s">
        <v>176</v>
      </c>
      <c r="C116" s="19"/>
      <c r="D116" s="16"/>
      <c r="E116" s="16" t="str">
        <f>IF(UPPER($C116)="Y","P","F")</f>
        <v>F</v>
      </c>
      <c r="F116" s="16"/>
      <c r="G116" s="16"/>
      <c r="H116" s="100"/>
    </row>
    <row r="117" spans="1:9" x14ac:dyDescent="0.25">
      <c r="A117" s="195"/>
      <c r="B117" s="63" t="s">
        <v>85</v>
      </c>
      <c r="C117" s="19"/>
      <c r="D117" s="16"/>
      <c r="E117" s="16" t="str">
        <f>IF(UPPER($C117)="Y","P","F")</f>
        <v>F</v>
      </c>
      <c r="G117" s="16"/>
      <c r="H117" s="100"/>
    </row>
    <row r="118" spans="1:9" ht="47.25" x14ac:dyDescent="0.25">
      <c r="A118" s="195"/>
      <c r="B118" s="116" t="s">
        <v>392</v>
      </c>
      <c r="C118" s="19"/>
      <c r="D118" s="16"/>
      <c r="F118" s="16" t="str">
        <f>IF(UPPER($C118)="Y","P","F")</f>
        <v>F</v>
      </c>
      <c r="G118" s="16"/>
      <c r="H118" s="100"/>
    </row>
    <row r="119" spans="1:9" ht="48.75" customHeight="1" x14ac:dyDescent="0.25">
      <c r="A119" s="195"/>
      <c r="B119" s="116" t="s">
        <v>391</v>
      </c>
      <c r="C119" s="19"/>
      <c r="D119" s="16"/>
      <c r="F119" s="16" t="str">
        <f>IF(UPPER($C119)="Y","P","F")</f>
        <v>F</v>
      </c>
      <c r="G119" s="16"/>
      <c r="H119" s="100"/>
    </row>
    <row r="120" spans="1:9" ht="47.25" x14ac:dyDescent="0.25">
      <c r="A120" s="195"/>
      <c r="B120" s="116" t="s">
        <v>87</v>
      </c>
      <c r="C120" s="19"/>
      <c r="D120" s="16"/>
      <c r="E120" s="16"/>
      <c r="F120" s="16" t="str">
        <f>IF(UPPER($C120)="Y","P","F")</f>
        <v>F</v>
      </c>
      <c r="G120" s="16"/>
      <c r="H120" s="107" t="s">
        <v>88</v>
      </c>
    </row>
    <row r="121" spans="1:9" ht="31.5" x14ac:dyDescent="0.25">
      <c r="A121" s="195"/>
      <c r="B121" s="116" t="s">
        <v>90</v>
      </c>
      <c r="C121" s="19"/>
      <c r="D121" s="16"/>
      <c r="E121" s="16"/>
      <c r="F121" s="16" t="str">
        <f>IF(UPPER($C121)="Y","P","F")</f>
        <v>F</v>
      </c>
      <c r="G121" s="16"/>
      <c r="H121" s="100"/>
    </row>
    <row r="122" spans="1:9" ht="31.5" x14ac:dyDescent="0.25">
      <c r="A122" s="195"/>
      <c r="B122" s="63" t="s">
        <v>384</v>
      </c>
      <c r="C122" s="19"/>
      <c r="D122" s="16"/>
      <c r="E122" s="16"/>
      <c r="F122" s="16" t="str">
        <f>IF(UPPER($C122)="Y","P","F")</f>
        <v>F</v>
      </c>
      <c r="G122" s="16"/>
      <c r="H122" s="100"/>
    </row>
    <row r="123" spans="1:9" ht="19.5" customHeight="1" x14ac:dyDescent="0.25">
      <c r="A123" s="174" t="s">
        <v>255</v>
      </c>
      <c r="B123" s="116" t="s">
        <v>393</v>
      </c>
      <c r="C123" s="19"/>
      <c r="D123" s="16"/>
      <c r="E123" s="16"/>
      <c r="F123" s="16" t="str">
        <f>IF(UPPER($C124)="Y","P","F")</f>
        <v>F</v>
      </c>
      <c r="G123" s="16"/>
      <c r="H123" s="100"/>
    </row>
    <row r="124" spans="1:9" ht="21.75" customHeight="1" x14ac:dyDescent="0.25">
      <c r="A124" s="175"/>
      <c r="B124" s="119" t="s">
        <v>394</v>
      </c>
      <c r="C124" s="19"/>
      <c r="D124" s="16"/>
      <c r="E124" s="16"/>
      <c r="G124" s="16" t="str">
        <f>IF(UPPER($C125)="Y","P","F")</f>
        <v>F</v>
      </c>
      <c r="H124" s="100"/>
    </row>
    <row r="125" spans="1:9" ht="47.25" x14ac:dyDescent="0.25">
      <c r="A125" s="163" t="s">
        <v>256</v>
      </c>
      <c r="B125" s="64" t="s">
        <v>453</v>
      </c>
      <c r="C125" s="6"/>
      <c r="D125" s="7"/>
      <c r="E125" s="7"/>
      <c r="F125" s="7" t="str">
        <f>IF(UPPER($C125)="Y","P","F")</f>
        <v>F</v>
      </c>
      <c r="G125" s="7"/>
      <c r="H125" s="100"/>
    </row>
    <row r="126" spans="1:9" s="5" customFormat="1" ht="47.25" x14ac:dyDescent="0.25">
      <c r="A126" s="165"/>
      <c r="B126" s="64" t="s">
        <v>454</v>
      </c>
      <c r="C126" s="6"/>
      <c r="D126" s="7"/>
      <c r="E126" s="7"/>
      <c r="F126" s="7"/>
      <c r="G126" s="7" t="str">
        <f>IF(UPPER($C126)="Y","P","F")</f>
        <v>F</v>
      </c>
      <c r="H126" s="100"/>
      <c r="I126" s="27"/>
    </row>
    <row r="127" spans="1:9" ht="31.5" x14ac:dyDescent="0.25">
      <c r="A127" s="60" t="s">
        <v>257</v>
      </c>
      <c r="B127" s="63" t="s">
        <v>265</v>
      </c>
      <c r="C127" s="6"/>
      <c r="D127" s="7"/>
      <c r="E127" s="7" t="str">
        <f>IF(UPPER($C127)="Y","P","F")</f>
        <v>F</v>
      </c>
      <c r="F127" s="7"/>
      <c r="G127" s="7"/>
      <c r="H127" s="102"/>
    </row>
    <row r="128" spans="1:9" ht="48.75" customHeight="1" x14ac:dyDescent="0.35">
      <c r="A128" s="171" t="s">
        <v>96</v>
      </c>
      <c r="B128" s="154"/>
      <c r="C128" s="154"/>
      <c r="D128" s="154"/>
      <c r="E128" s="154"/>
      <c r="F128" s="154"/>
      <c r="G128" s="154"/>
      <c r="H128" s="154"/>
    </row>
    <row r="129" spans="1:8" ht="51.75" customHeight="1" x14ac:dyDescent="0.25">
      <c r="A129" s="160" t="s">
        <v>258</v>
      </c>
      <c r="B129" s="116" t="s">
        <v>420</v>
      </c>
      <c r="C129" s="6"/>
      <c r="D129" s="7"/>
      <c r="E129" s="7" t="str">
        <f>IF(UPPER($C129)="Y","P","F")</f>
        <v>F</v>
      </c>
      <c r="F129" s="7"/>
      <c r="G129" s="7"/>
      <c r="H129" s="100"/>
    </row>
    <row r="130" spans="1:8" ht="42" customHeight="1" x14ac:dyDescent="0.25">
      <c r="A130" s="161"/>
      <c r="B130" s="116" t="s">
        <v>395</v>
      </c>
      <c r="C130" s="6"/>
      <c r="D130" s="7"/>
      <c r="E130" s="7" t="str">
        <f>IF(UPPER($C130)="Y","P","F")</f>
        <v>F</v>
      </c>
      <c r="F130" s="7"/>
      <c r="G130" s="7"/>
      <c r="H130" s="100"/>
    </row>
    <row r="131" spans="1:8" ht="31.5" x14ac:dyDescent="0.25">
      <c r="A131" s="161"/>
      <c r="B131" s="116" t="s">
        <v>421</v>
      </c>
      <c r="C131" s="6"/>
      <c r="D131" s="7"/>
      <c r="E131" s="7"/>
      <c r="F131" s="7" t="str">
        <f>IF(UPPER($C131)="Y","P","F")</f>
        <v>F</v>
      </c>
      <c r="G131" s="7"/>
      <c r="H131" s="100"/>
    </row>
    <row r="132" spans="1:8" ht="31.5" x14ac:dyDescent="0.25">
      <c r="A132" s="161"/>
      <c r="B132" s="116" t="s">
        <v>422</v>
      </c>
      <c r="C132" s="6"/>
      <c r="D132" s="7"/>
      <c r="E132" s="7" t="str">
        <f>IF(UPPER($C132)="Y","P","F")</f>
        <v>F</v>
      </c>
      <c r="F132" s="7"/>
      <c r="G132" s="7"/>
      <c r="H132" s="100"/>
    </row>
    <row r="133" spans="1:8" ht="31.5" x14ac:dyDescent="0.25">
      <c r="A133" s="161"/>
      <c r="B133" s="116" t="s">
        <v>423</v>
      </c>
      <c r="C133" s="6"/>
      <c r="D133" s="7"/>
      <c r="E133" s="7"/>
      <c r="F133" s="7" t="str">
        <f>IF(UPPER($C133)="Y","P","F")</f>
        <v>F</v>
      </c>
      <c r="G133" s="7"/>
      <c r="H133" s="100"/>
    </row>
    <row r="134" spans="1:8" ht="31.5" x14ac:dyDescent="0.25">
      <c r="A134" s="161"/>
      <c r="B134" s="116" t="s">
        <v>36</v>
      </c>
      <c r="C134" s="6"/>
      <c r="D134" s="7"/>
      <c r="E134" s="7" t="str">
        <f>IF(UPPER($C134)="Y","P","F")</f>
        <v>F</v>
      </c>
      <c r="F134" s="7"/>
      <c r="G134" s="7"/>
      <c r="H134" s="100"/>
    </row>
    <row r="135" spans="1:8" ht="31.5" x14ac:dyDescent="0.25">
      <c r="A135" s="162"/>
      <c r="B135" s="116" t="s">
        <v>37</v>
      </c>
      <c r="C135" s="6"/>
      <c r="D135" s="7"/>
      <c r="E135" s="7"/>
      <c r="F135" s="7" t="str">
        <f>IF(UPPER($C135)="Y","P","F")</f>
        <v>F</v>
      </c>
      <c r="G135" s="7"/>
      <c r="H135" s="100"/>
    </row>
    <row r="136" spans="1:8" ht="47.25" customHeight="1" x14ac:dyDescent="0.25">
      <c r="A136" s="176" t="s">
        <v>259</v>
      </c>
      <c r="B136" s="65" t="s">
        <v>427</v>
      </c>
      <c r="C136" s="6"/>
      <c r="D136" s="7"/>
      <c r="E136" s="7" t="str">
        <f>IF(UPPER($C136)="Y","P","F")</f>
        <v>F</v>
      </c>
      <c r="F136" s="7"/>
      <c r="G136" s="7"/>
      <c r="H136" s="100"/>
    </row>
    <row r="137" spans="1:8" ht="47.25" x14ac:dyDescent="0.25">
      <c r="A137" s="177"/>
      <c r="B137" s="65" t="s">
        <v>396</v>
      </c>
      <c r="C137" s="6"/>
      <c r="D137" s="7"/>
      <c r="E137" s="7"/>
      <c r="F137" s="7" t="str">
        <f>IF(UPPER($C137)="Y","P","F")</f>
        <v>F</v>
      </c>
      <c r="G137" s="7"/>
      <c r="H137" s="100"/>
    </row>
    <row r="138" spans="1:8" s="5" customFormat="1" ht="22.5" customHeight="1" x14ac:dyDescent="0.25">
      <c r="A138" s="178"/>
      <c r="B138" s="65" t="s">
        <v>266</v>
      </c>
      <c r="C138" s="6"/>
      <c r="D138" s="7"/>
      <c r="E138" s="7" t="str">
        <f>IF(UPPER($C138)="Y","P","F")</f>
        <v>F</v>
      </c>
      <c r="F138" s="7"/>
      <c r="G138" s="7"/>
      <c r="H138" s="100"/>
    </row>
    <row r="139" spans="1:8" ht="59.25" customHeight="1" x14ac:dyDescent="0.25">
      <c r="A139" s="171" t="s">
        <v>97</v>
      </c>
      <c r="B139" s="171"/>
      <c r="C139" s="171"/>
      <c r="D139" s="171"/>
      <c r="E139" s="171"/>
      <c r="F139" s="171"/>
      <c r="G139" s="171"/>
      <c r="H139" s="171"/>
    </row>
    <row r="140" spans="1:8" ht="20.25" customHeight="1" x14ac:dyDescent="0.25">
      <c r="A140" s="157" t="s">
        <v>260</v>
      </c>
      <c r="B140" s="116" t="s">
        <v>398</v>
      </c>
      <c r="C140" s="6"/>
      <c r="D140" s="7" t="str">
        <f>IF(UPPER($C140)="Y","P","F")</f>
        <v>F</v>
      </c>
      <c r="F140" s="7"/>
      <c r="G140" s="7"/>
      <c r="H140" s="100"/>
    </row>
    <row r="141" spans="1:8" ht="22.5" customHeight="1" x14ac:dyDescent="0.25">
      <c r="A141" s="157"/>
      <c r="B141" s="116" t="s">
        <v>397</v>
      </c>
      <c r="C141" s="6"/>
      <c r="D141" s="7"/>
      <c r="E141" s="7" t="str">
        <f>IF(UPPER($C141)="Y","P","F")</f>
        <v>F</v>
      </c>
      <c r="F141" s="114"/>
      <c r="G141" s="7"/>
      <c r="H141" s="100"/>
    </row>
    <row r="142" spans="1:8" x14ac:dyDescent="0.25">
      <c r="A142" s="157"/>
      <c r="B142" s="116" t="s">
        <v>428</v>
      </c>
      <c r="C142" s="6"/>
      <c r="D142" s="7"/>
      <c r="F142" s="7" t="str">
        <f>IF(UPPER($C142)="Y","P","F")</f>
        <v>F</v>
      </c>
      <c r="G142" s="7"/>
      <c r="H142" s="100"/>
    </row>
    <row r="143" spans="1:8" s="5" customFormat="1" ht="47.25" x14ac:dyDescent="0.25">
      <c r="A143" s="170"/>
      <c r="B143" s="116" t="s">
        <v>399</v>
      </c>
      <c r="C143" s="6"/>
      <c r="D143" s="7"/>
      <c r="E143" s="7"/>
      <c r="G143" s="7" t="str">
        <f>IF(UPPER($C143)="Y","P","F")</f>
        <v>F</v>
      </c>
      <c r="H143" s="100"/>
    </row>
    <row r="144" spans="1:8" s="5" customFormat="1" x14ac:dyDescent="0.25">
      <c r="A144" s="163" t="s">
        <v>261</v>
      </c>
      <c r="B144" s="63" t="s">
        <v>60</v>
      </c>
      <c r="C144" s="6"/>
      <c r="D144" s="7"/>
      <c r="E144" s="7" t="str">
        <f>IF(UPPER($C144)="Y","P","F")</f>
        <v>F</v>
      </c>
      <c r="F144" s="7"/>
      <c r="G144" s="7"/>
      <c r="H144" s="100"/>
    </row>
    <row r="145" spans="1:9" s="5" customFormat="1" x14ac:dyDescent="0.25">
      <c r="A145" s="164"/>
      <c r="B145" s="63" t="s">
        <v>61</v>
      </c>
      <c r="C145" s="6"/>
      <c r="D145" s="7"/>
      <c r="E145" s="7" t="str">
        <f>IF(UPPER($C145)="Y","P","F")</f>
        <v>F</v>
      </c>
      <c r="F145" s="7"/>
      <c r="G145" s="7"/>
      <c r="H145" s="100"/>
    </row>
    <row r="146" spans="1:9" s="5" customFormat="1" ht="31.5" x14ac:dyDescent="0.25">
      <c r="A146" s="164"/>
      <c r="B146" s="63" t="s">
        <v>62</v>
      </c>
      <c r="C146" s="6"/>
      <c r="D146" s="7"/>
      <c r="E146" s="7"/>
      <c r="F146" s="7" t="str">
        <f t="shared" ref="F146:F151" si="0">IF(UPPER($C146)="Y","P","F")</f>
        <v>F</v>
      </c>
      <c r="G146" s="7"/>
      <c r="H146" s="100"/>
    </row>
    <row r="147" spans="1:9" s="5" customFormat="1" ht="31.5" x14ac:dyDescent="0.25">
      <c r="A147" s="164"/>
      <c r="B147" s="63" t="s">
        <v>63</v>
      </c>
      <c r="C147" s="6"/>
      <c r="D147" s="7"/>
      <c r="E147" s="7"/>
      <c r="F147" s="7" t="str">
        <f t="shared" si="0"/>
        <v>F</v>
      </c>
      <c r="G147" s="7"/>
      <c r="H147" s="100"/>
    </row>
    <row r="148" spans="1:9" s="8" customFormat="1" ht="23.25" x14ac:dyDescent="0.35">
      <c r="A148" s="165"/>
      <c r="B148" s="63" t="s">
        <v>64</v>
      </c>
      <c r="C148" s="6"/>
      <c r="D148" s="7"/>
      <c r="E148" s="7"/>
      <c r="F148" s="7" t="str">
        <f t="shared" si="0"/>
        <v>F</v>
      </c>
      <c r="G148" s="7"/>
      <c r="H148" s="100"/>
      <c r="I148" s="5"/>
    </row>
    <row r="149" spans="1:9" s="5" customFormat="1" ht="47.25" x14ac:dyDescent="0.25">
      <c r="A149" s="166" t="s">
        <v>262</v>
      </c>
      <c r="B149" s="116" t="s">
        <v>414</v>
      </c>
      <c r="C149" s="6"/>
      <c r="D149" s="7"/>
      <c r="E149" s="7"/>
      <c r="F149" s="7" t="str">
        <f t="shared" si="0"/>
        <v>F</v>
      </c>
      <c r="G149" s="7"/>
      <c r="H149" s="100"/>
    </row>
    <row r="150" spans="1:9" s="5" customFormat="1" ht="28.5" customHeight="1" x14ac:dyDescent="0.25">
      <c r="A150" s="167"/>
      <c r="B150" s="116" t="s">
        <v>167</v>
      </c>
      <c r="C150" s="6"/>
      <c r="D150" s="7" t="str">
        <f>IF(UPPER($C150)="Y","P","F")</f>
        <v>F</v>
      </c>
      <c r="E150" s="7"/>
      <c r="F150" s="4" t="str">
        <f t="shared" si="0"/>
        <v>F</v>
      </c>
      <c r="G150" s="7"/>
      <c r="H150" s="100"/>
    </row>
    <row r="151" spans="1:9" s="5" customFormat="1" ht="31.5" x14ac:dyDescent="0.25">
      <c r="A151" s="167"/>
      <c r="B151" s="116" t="s">
        <v>35</v>
      </c>
      <c r="C151" s="6"/>
      <c r="D151" s="7"/>
      <c r="E151" s="7"/>
      <c r="F151" s="7" t="str">
        <f t="shared" si="0"/>
        <v>F</v>
      </c>
      <c r="G151" s="7"/>
      <c r="H151" s="100"/>
    </row>
    <row r="152" spans="1:9" s="5" customFormat="1" x14ac:dyDescent="0.25">
      <c r="A152" s="167"/>
      <c r="B152" s="116" t="s">
        <v>49</v>
      </c>
      <c r="C152" s="6"/>
      <c r="D152" s="7"/>
      <c r="E152" s="7" t="str">
        <f>IF(UPPER($C152)="Y","P","F")</f>
        <v>F</v>
      </c>
      <c r="F152" s="7"/>
      <c r="G152" s="7"/>
      <c r="H152" s="100"/>
    </row>
    <row r="153" spans="1:9" s="5" customFormat="1" ht="19.5" customHeight="1" x14ac:dyDescent="0.25">
      <c r="A153" s="167"/>
      <c r="B153" s="116" t="s">
        <v>405</v>
      </c>
      <c r="C153" s="6"/>
      <c r="D153" s="7"/>
      <c r="E153" s="7"/>
      <c r="F153" s="7" t="str">
        <f>IF(UPPER($C153)="Y","P","F")</f>
        <v>F</v>
      </c>
      <c r="H153" s="100"/>
    </row>
    <row r="154" spans="1:9" s="5" customFormat="1" ht="31.5" x14ac:dyDescent="0.25">
      <c r="A154" s="167"/>
      <c r="B154" s="116" t="s">
        <v>50</v>
      </c>
      <c r="C154" s="6"/>
      <c r="D154" s="7"/>
      <c r="E154" s="7" t="str">
        <f>IF(UPPER($C154)="Y","P","F")</f>
        <v>F</v>
      </c>
      <c r="F154" s="7"/>
      <c r="G154" s="7"/>
      <c r="H154" s="100"/>
    </row>
    <row r="155" spans="1:9" s="5" customFormat="1" ht="31.5" x14ac:dyDescent="0.25">
      <c r="A155" s="167"/>
      <c r="B155" s="116" t="s">
        <v>52</v>
      </c>
      <c r="C155" s="6"/>
      <c r="D155" s="7" t="str">
        <f>IF(UPPER($C155)="Y","P","F")</f>
        <v>F</v>
      </c>
      <c r="E155" s="7"/>
      <c r="F155" s="7"/>
      <c r="G155" s="7"/>
      <c r="H155" s="100"/>
    </row>
    <row r="156" spans="1:9" s="5" customFormat="1" ht="54" customHeight="1" x14ac:dyDescent="0.25">
      <c r="A156" s="167"/>
      <c r="B156" s="116" t="s">
        <v>406</v>
      </c>
      <c r="C156" s="6"/>
      <c r="D156" s="7"/>
      <c r="E156" s="7"/>
      <c r="F156" s="7" t="str">
        <f>IF(UPPER($C156)="Y","P","F")</f>
        <v>F</v>
      </c>
      <c r="G156" s="7"/>
      <c r="H156" s="100"/>
    </row>
    <row r="157" spans="1:9" s="5" customFormat="1" ht="31.5" x14ac:dyDescent="0.25">
      <c r="A157" s="167"/>
      <c r="B157" s="116" t="s">
        <v>424</v>
      </c>
      <c r="C157" s="6"/>
      <c r="D157" s="7"/>
      <c r="E157" s="7"/>
      <c r="F157" s="7" t="str">
        <f>IF(UPPER($C157)="Y","P","F")</f>
        <v>F</v>
      </c>
      <c r="G157" s="7"/>
      <c r="H157" s="100"/>
    </row>
    <row r="158" spans="1:9" s="5" customFormat="1" ht="37.5" customHeight="1" x14ac:dyDescent="0.25">
      <c r="A158" s="167"/>
      <c r="B158" s="116" t="s">
        <v>400</v>
      </c>
      <c r="C158" s="6"/>
      <c r="D158" s="7" t="str">
        <f>IF(UPPER($C158)="Y","P","F")</f>
        <v>F</v>
      </c>
      <c r="F158" s="7"/>
      <c r="G158" s="7"/>
      <c r="H158" s="100"/>
    </row>
    <row r="159" spans="1:9" s="5" customFormat="1" ht="37.5" customHeight="1" x14ac:dyDescent="0.25">
      <c r="A159" s="167"/>
      <c r="B159" s="116" t="s">
        <v>401</v>
      </c>
      <c r="C159" s="6"/>
      <c r="D159" s="7"/>
      <c r="E159" s="7"/>
      <c r="F159" s="7" t="str">
        <f t="shared" ref="F159:F165" si="1">IF(UPPER($C159)="Y","P","F")</f>
        <v>F</v>
      </c>
      <c r="G159" s="7"/>
      <c r="H159" s="100"/>
    </row>
    <row r="160" spans="1:9" s="5" customFormat="1" ht="31.5" x14ac:dyDescent="0.25">
      <c r="A160" s="167"/>
      <c r="B160" s="116" t="s">
        <v>402</v>
      </c>
      <c r="C160" s="6"/>
      <c r="D160" s="7"/>
      <c r="E160" s="7"/>
      <c r="F160" s="7" t="str">
        <f t="shared" si="1"/>
        <v>F</v>
      </c>
      <c r="H160" s="100"/>
    </row>
    <row r="161" spans="1:9" s="5" customFormat="1" ht="31.5" x14ac:dyDescent="0.25">
      <c r="A161" s="167"/>
      <c r="B161" s="116" t="s">
        <v>47</v>
      </c>
      <c r="C161" s="6"/>
      <c r="D161" s="7"/>
      <c r="E161" s="7"/>
      <c r="F161" s="7" t="str">
        <f t="shared" si="1"/>
        <v>F</v>
      </c>
      <c r="G161" s="7"/>
      <c r="H161" s="100"/>
    </row>
    <row r="162" spans="1:9" s="5" customFormat="1" ht="31.5" x14ac:dyDescent="0.25">
      <c r="A162" s="167"/>
      <c r="B162" s="116" t="s">
        <v>48</v>
      </c>
      <c r="C162" s="6"/>
      <c r="D162" s="7"/>
      <c r="E162" s="7"/>
      <c r="F162" s="7" t="str">
        <f t="shared" si="1"/>
        <v>F</v>
      </c>
      <c r="G162" s="7"/>
      <c r="H162" s="100"/>
    </row>
    <row r="163" spans="1:9" s="5" customFormat="1" ht="49.5" customHeight="1" x14ac:dyDescent="0.25">
      <c r="A163" s="167"/>
      <c r="B163" s="116" t="s">
        <v>404</v>
      </c>
      <c r="C163" s="6"/>
      <c r="D163" s="7"/>
      <c r="E163" s="7" t="str">
        <f>IF(UPPER($C163)="Y","P","F")</f>
        <v>F</v>
      </c>
      <c r="F163" s="5" t="str">
        <f t="shared" si="1"/>
        <v>F</v>
      </c>
      <c r="H163" s="102" t="s">
        <v>46</v>
      </c>
    </row>
    <row r="164" spans="1:9" s="5" customFormat="1" ht="49.5" customHeight="1" x14ac:dyDescent="0.25">
      <c r="A164" s="167"/>
      <c r="B164" s="116" t="s">
        <v>403</v>
      </c>
      <c r="C164" s="6"/>
      <c r="D164" s="7"/>
      <c r="F164" s="7" t="str">
        <f t="shared" si="1"/>
        <v>F</v>
      </c>
      <c r="H164" s="102"/>
    </row>
    <row r="165" spans="1:9" s="5" customFormat="1" ht="52.5" customHeight="1" x14ac:dyDescent="0.25">
      <c r="A165" s="167"/>
      <c r="B165" s="116" t="s">
        <v>407</v>
      </c>
      <c r="C165" s="6"/>
      <c r="D165" s="7"/>
      <c r="F165" s="5" t="str">
        <f t="shared" si="1"/>
        <v>F</v>
      </c>
      <c r="G165" s="7" t="str">
        <f>IF(UPPER($C165)="Y","P","F")</f>
        <v>F</v>
      </c>
      <c r="H165" s="102"/>
    </row>
    <row r="166" spans="1:9" s="5" customFormat="1" ht="51.75" customHeight="1" x14ac:dyDescent="0.25">
      <c r="A166" s="167"/>
      <c r="B166" s="63" t="s">
        <v>385</v>
      </c>
      <c r="C166" s="6"/>
      <c r="D166" s="7"/>
      <c r="E166" s="7"/>
      <c r="F166" s="7"/>
      <c r="G166" s="7"/>
      <c r="H166" s="100"/>
    </row>
    <row r="167" spans="1:9" s="5" customFormat="1" x14ac:dyDescent="0.25">
      <c r="A167" s="167"/>
      <c r="B167" s="63" t="str">
        <f>IF(C166="Y","Is it true that no data is stored on these mobile devices?","SKIP Question")</f>
        <v>SKIP Question</v>
      </c>
      <c r="C167" s="6"/>
      <c r="D167" s="7"/>
      <c r="E167" s="7"/>
      <c r="F167" s="7" t="str">
        <f>IF(UPPER($C$166)="Y",IF(UPPER($C167)="Y","P","F")," ")</f>
        <v xml:space="preserve"> </v>
      </c>
      <c r="G167" s="7"/>
      <c r="H167" s="100"/>
    </row>
    <row r="168" spans="1:9" s="5" customFormat="1" x14ac:dyDescent="0.25">
      <c r="A168" s="167"/>
      <c r="B168" s="63" t="str">
        <f>IF(C166="Y","Is device encryption tool in place to prevent unauthorized access to company provided mobile devices?","SKIP Question")</f>
        <v>SKIP Question</v>
      </c>
      <c r="C168" s="6"/>
      <c r="D168" s="7"/>
      <c r="E168" s="7"/>
      <c r="F168" s="7" t="str">
        <f>IF(UPPER($C$166)="Y",IF(UPPER($C168)="Y","P","F")," ")</f>
        <v xml:space="preserve"> </v>
      </c>
      <c r="G168" s="7"/>
      <c r="H168" s="100"/>
    </row>
    <row r="169" spans="1:9" s="5" customFormat="1" ht="45" customHeight="1" x14ac:dyDescent="0.25">
      <c r="A169" s="167"/>
      <c r="B169" s="63" t="str">
        <f>IF(C166="Y","Do you restrict what software can be installed on smartphones?","SKIP Question")</f>
        <v>SKIP Question</v>
      </c>
      <c r="C169" s="6"/>
      <c r="D169" s="7"/>
      <c r="E169" s="7" t="str">
        <f>IF(UPPER($C$166)="Y",IF(UPPER($C169)="Y","P","F")," ")</f>
        <v xml:space="preserve"> </v>
      </c>
      <c r="F169" s="7"/>
      <c r="G169" s="7"/>
      <c r="H169" s="100"/>
      <c r="I169" s="27"/>
    </row>
    <row r="170" spans="1:9" s="8" customFormat="1" ht="31.5" customHeight="1" x14ac:dyDescent="0.35">
      <c r="A170" s="167"/>
      <c r="B170" s="63" t="str">
        <f>IF(C166="Y","Is two-factor authentication required for access to the corporate network via company provided mobile devices?","SKIP Question")</f>
        <v>SKIP Question</v>
      </c>
      <c r="C170" s="6"/>
      <c r="D170" s="7"/>
      <c r="E170" s="7"/>
      <c r="F170" s="7"/>
      <c r="G170" s="7" t="str">
        <f>IF(UPPER($C$166)="Y",IF(UPPER($C170)="Y","P","F")," ")</f>
        <v xml:space="preserve"> </v>
      </c>
      <c r="H170" s="106"/>
    </row>
    <row r="171" spans="1:9" s="5" customFormat="1" ht="33" customHeight="1" x14ac:dyDescent="0.25">
      <c r="A171" s="167"/>
      <c r="B171" s="63" t="str">
        <f>IF(C166="Y","Is communications between the device and the company network encrypted?","SKIP Question")</f>
        <v>SKIP Question</v>
      </c>
      <c r="C171" s="6"/>
      <c r="D171" s="7"/>
      <c r="E171" s="7"/>
      <c r="F171" s="7" t="str">
        <f>IF(UPPER($C$166)="Y",IF(UPPER($C171)="Y","P","F")," ")</f>
        <v xml:space="preserve"> </v>
      </c>
      <c r="G171" s="7"/>
      <c r="H171" s="100"/>
    </row>
    <row r="172" spans="1:9" s="5" customFormat="1" ht="37.5" customHeight="1" x14ac:dyDescent="0.25">
      <c r="A172" s="167"/>
      <c r="B172" s="63" t="str">
        <f>IF(C166="Y","Does your Mobile Device Manager ensure the devices are properly updated with security patches upon release?","SKIP Question")</f>
        <v>SKIP Question</v>
      </c>
      <c r="C172" s="6"/>
      <c r="D172" s="7"/>
      <c r="E172" s="7"/>
      <c r="F172" s="7" t="str">
        <f>IF(UPPER($C$166)="Y",IF(UPPER($C172)="Y","P","F")," ")</f>
        <v xml:space="preserve"> </v>
      </c>
      <c r="G172" s="7"/>
      <c r="H172" s="100"/>
    </row>
    <row r="173" spans="1:9" s="5" customFormat="1" ht="31.5" x14ac:dyDescent="0.25">
      <c r="A173" s="167"/>
      <c r="B173" s="63" t="s">
        <v>168</v>
      </c>
      <c r="C173" s="6"/>
      <c r="D173" s="7"/>
      <c r="E173" s="7"/>
      <c r="F173" s="7"/>
      <c r="G173" s="7"/>
      <c r="H173" s="100"/>
    </row>
    <row r="174" spans="1:9" s="5" customFormat="1" x14ac:dyDescent="0.25">
      <c r="A174" s="167"/>
      <c r="B174" s="63" t="str">
        <f>IF(C173="Y","Are your BYOD's managed by a policy?","SKIP Question")</f>
        <v>SKIP Question</v>
      </c>
      <c r="C174" s="6"/>
      <c r="D174" s="7"/>
      <c r="E174" s="7" t="str">
        <f>IF(UPPER($C$173)="Y",IF(UPPER($C174)="Y","P","F")," ")</f>
        <v xml:space="preserve"> </v>
      </c>
      <c r="F174" s="4"/>
      <c r="G174" s="7"/>
      <c r="H174" s="100"/>
    </row>
    <row r="175" spans="1:9" s="5" customFormat="1" ht="35.25" customHeight="1" x14ac:dyDescent="0.25">
      <c r="A175" s="167"/>
      <c r="B175" s="63" t="str">
        <f>IF(C173="Y","Are there controls in place to treat email from BYOD's as coming from external resources?","SKIP Question")</f>
        <v>SKIP Question</v>
      </c>
      <c r="C175" s="6"/>
      <c r="D175" s="7"/>
      <c r="E175" s="7"/>
      <c r="F175" s="7" t="str">
        <f>IF(UPPER($C$173)="Y",IF(UPPER($C175)="Y","P","F")," ")</f>
        <v xml:space="preserve"> </v>
      </c>
      <c r="G175" s="7"/>
      <c r="H175" s="100"/>
    </row>
    <row r="176" spans="1:9" s="5" customFormat="1" ht="36.75" customHeight="1" x14ac:dyDescent="0.25">
      <c r="A176" s="167"/>
      <c r="B176" s="63" t="str">
        <f>IF(C173="Y","Are there controls in place to treat file transfers from BYOD's as coming from external resources?","SKIP Question")</f>
        <v>SKIP Question</v>
      </c>
      <c r="C176" s="6"/>
      <c r="D176" s="7"/>
      <c r="E176" s="7"/>
      <c r="F176" s="7"/>
      <c r="G176" s="7" t="str">
        <f>IF(UPPER($C$173)="Y",IF(UPPER($C176)="Y","P","F")," ")</f>
        <v xml:space="preserve"> </v>
      </c>
      <c r="H176" s="100"/>
    </row>
    <row r="177" spans="1:8" s="8" customFormat="1" ht="23.25" x14ac:dyDescent="0.35">
      <c r="A177" s="167"/>
      <c r="B177" s="63" t="str">
        <f>IF(C173="Y","Is personal data separate from corporate data on BYODs?","SKIP Question")</f>
        <v>SKIP Question</v>
      </c>
      <c r="C177" s="6"/>
      <c r="D177" s="7"/>
      <c r="E177" s="7"/>
      <c r="F177" s="9"/>
      <c r="G177" s="7" t="str">
        <f>IF(UPPER($C$173)="Y",IF(UPPER($C177)="Y","P","F")," ")</f>
        <v xml:space="preserve"> </v>
      </c>
      <c r="H177" s="106"/>
    </row>
    <row r="178" spans="1:8" s="5" customFormat="1" x14ac:dyDescent="0.25">
      <c r="A178" s="168"/>
      <c r="B178" s="63" t="str">
        <f>IF(C173="Y","Do you monitor BYOD's for non-compliance?","SKIP Question")</f>
        <v>SKIP Question</v>
      </c>
      <c r="C178" s="6"/>
      <c r="D178" s="7"/>
      <c r="E178" s="7"/>
      <c r="F178" s="7" t="str">
        <f>IF(UPPER($C$173)="Y",IF(UPPER($C178)="Y","P","F")," ")</f>
        <v xml:space="preserve"> </v>
      </c>
      <c r="G178" s="7"/>
      <c r="H178" s="100"/>
    </row>
    <row r="179" spans="1:8" s="5" customFormat="1" x14ac:dyDescent="0.25">
      <c r="A179" s="158" t="s">
        <v>263</v>
      </c>
      <c r="B179" s="116" t="s">
        <v>409</v>
      </c>
      <c r="C179" s="6"/>
      <c r="D179" s="7"/>
      <c r="E179" s="7" t="str">
        <f>IF(UPPER($C179)="Y","P","F")</f>
        <v>F</v>
      </c>
      <c r="F179" s="7"/>
      <c r="G179" s="7"/>
      <c r="H179" s="100"/>
    </row>
    <row r="180" spans="1:8" x14ac:dyDescent="0.25">
      <c r="A180" s="159"/>
      <c r="B180" s="116" t="s">
        <v>408</v>
      </c>
      <c r="C180" s="6"/>
      <c r="D180" s="7"/>
      <c r="F180" s="7" t="str">
        <f>IF(UPPER($C180)="Y","P","F")</f>
        <v>F</v>
      </c>
      <c r="G180" s="7"/>
      <c r="H180" s="100"/>
    </row>
  </sheetData>
  <sheetProtection sheet="1" selectLockedCells="1" autoFilter="0"/>
  <autoFilter ref="D1:G180"/>
  <sortState ref="B68:B86">
    <sortCondition ref="B68:B86"/>
  </sortState>
  <mergeCells count="37">
    <mergeCell ref="A82:H82"/>
    <mergeCell ref="A98:H98"/>
    <mergeCell ref="A128:H128"/>
    <mergeCell ref="A26:A31"/>
    <mergeCell ref="A32:A37"/>
    <mergeCell ref="A38:A43"/>
    <mergeCell ref="A74:A77"/>
    <mergeCell ref="A78:A81"/>
    <mergeCell ref="A59:A64"/>
    <mergeCell ref="A115:A122"/>
    <mergeCell ref="A125:A126"/>
    <mergeCell ref="A91:A92"/>
    <mergeCell ref="A1:B1"/>
    <mergeCell ref="A65:A73"/>
    <mergeCell ref="A17:A19"/>
    <mergeCell ref="A44:A50"/>
    <mergeCell ref="A51:A58"/>
    <mergeCell ref="A2:H2"/>
    <mergeCell ref="A25:H25"/>
    <mergeCell ref="A20:A24"/>
    <mergeCell ref="A3:A7"/>
    <mergeCell ref="A8:A11"/>
    <mergeCell ref="A12:A16"/>
    <mergeCell ref="A179:A180"/>
    <mergeCell ref="A129:A135"/>
    <mergeCell ref="A144:A148"/>
    <mergeCell ref="A149:A178"/>
    <mergeCell ref="A83:A87"/>
    <mergeCell ref="A88:A89"/>
    <mergeCell ref="A94:A95"/>
    <mergeCell ref="A102:A108"/>
    <mergeCell ref="A110:A112"/>
    <mergeCell ref="A140:A143"/>
    <mergeCell ref="A139:H139"/>
    <mergeCell ref="A96:A97"/>
    <mergeCell ref="A123:A124"/>
    <mergeCell ref="A136:A138"/>
  </mergeCells>
  <conditionalFormatting sqref="D111:G113 D110:F110 D59:H59 D74:H74 D75:G77 D79:G81 D78:H78 D99:G106 G150 D150:E150 D4:G7 F3:G3 D3 D9:G11 G13:G14 D13:E13 E14 D15:G15 D88:G95 D87 G87 D83:G86 G107 D107:E107 D115:G116 F119:G119 D117:D119 G117:G118 E117 F118 D125:G127 D124:E124 G124 D129:G138 D144:G149 D140:D142 F140:G141 F142 D143:E143 G142:G143 D161:G162 D160:F160 D159:G159 F158:G158 D158 D163:E163 D165 G165 D153:F153 D180 F180:G180 D17:G24 G16 D16:E16 D166:G178 D108:G109 D120:G123 D151:G152 D154:G157 D26:G58 D60:G68 D71:G73 D69:E69 G69">
    <cfRule type="cellIs" dxfId="41" priority="213" operator="equal">
      <formula>"P"</formula>
    </cfRule>
    <cfRule type="cellIs" dxfId="40" priority="214" operator="equal">
      <formula>"F"</formula>
    </cfRule>
  </conditionalFormatting>
  <conditionalFormatting sqref="D96:G97">
    <cfRule type="cellIs" dxfId="39" priority="37" operator="equal">
      <formula>"P"</formula>
    </cfRule>
    <cfRule type="cellIs" dxfId="38" priority="38" operator="equal">
      <formula>"F"</formula>
    </cfRule>
  </conditionalFormatting>
  <conditionalFormatting sqref="D114:G114">
    <cfRule type="cellIs" dxfId="37" priority="35" operator="equal">
      <formula>"P"</formula>
    </cfRule>
    <cfRule type="cellIs" dxfId="36" priority="36" operator="equal">
      <formula>"F"</formula>
    </cfRule>
  </conditionalFormatting>
  <conditionalFormatting sqref="D8:G8">
    <cfRule type="cellIs" dxfId="35" priority="29" operator="equal">
      <formula>"P"</formula>
    </cfRule>
    <cfRule type="cellIs" dxfId="34" priority="30" operator="equal">
      <formula>"F"</formula>
    </cfRule>
  </conditionalFormatting>
  <conditionalFormatting sqref="D14">
    <cfRule type="cellIs" dxfId="33" priority="27" operator="equal">
      <formula>"P"</formula>
    </cfRule>
    <cfRule type="cellIs" dxfId="32" priority="28" operator="equal">
      <formula>"F"</formula>
    </cfRule>
  </conditionalFormatting>
  <conditionalFormatting sqref="E12 G12">
    <cfRule type="cellIs" dxfId="31" priority="23" operator="equal">
      <formula>"P"</formula>
    </cfRule>
    <cfRule type="cellIs" dxfId="30" priority="24" operator="equal">
      <formula>"F"</formula>
    </cfRule>
  </conditionalFormatting>
  <conditionalFormatting sqref="D12">
    <cfRule type="cellIs" dxfId="29" priority="19" operator="equal">
      <formula>"P"</formula>
    </cfRule>
    <cfRule type="cellIs" dxfId="28" priority="20" operator="equal">
      <formula>"F"</formula>
    </cfRule>
  </conditionalFormatting>
  <conditionalFormatting sqref="F12">
    <cfRule type="cellIs" dxfId="27" priority="17" operator="equal">
      <formula>"P"</formula>
    </cfRule>
    <cfRule type="cellIs" dxfId="26" priority="18" operator="equal">
      <formula>"F"</formula>
    </cfRule>
  </conditionalFormatting>
  <conditionalFormatting sqref="F13">
    <cfRule type="cellIs" dxfId="25" priority="15" operator="equal">
      <formula>"P"</formula>
    </cfRule>
    <cfRule type="cellIs" dxfId="24" priority="16" operator="equal">
      <formula>"F"</formula>
    </cfRule>
  </conditionalFormatting>
  <conditionalFormatting sqref="F14">
    <cfRule type="cellIs" dxfId="23" priority="13" operator="equal">
      <formula>"P"</formula>
    </cfRule>
    <cfRule type="cellIs" dxfId="22" priority="14" operator="equal">
      <formula>"F"</formula>
    </cfRule>
  </conditionalFormatting>
  <conditionalFormatting sqref="E87">
    <cfRule type="cellIs" dxfId="21" priority="11" operator="equal">
      <formula>"P"</formula>
    </cfRule>
    <cfRule type="cellIs" dxfId="20" priority="12" operator="equal">
      <formula>"F"</formula>
    </cfRule>
  </conditionalFormatting>
  <conditionalFormatting sqref="E141">
    <cfRule type="cellIs" dxfId="19" priority="9" operator="equal">
      <formula>"P"</formula>
    </cfRule>
    <cfRule type="cellIs" dxfId="18" priority="10" operator="equal">
      <formula>"F"</formula>
    </cfRule>
  </conditionalFormatting>
  <conditionalFormatting sqref="D164 F164">
    <cfRule type="cellIs" dxfId="17" priority="5" operator="equal">
      <formula>"P"</formula>
    </cfRule>
    <cfRule type="cellIs" dxfId="16" priority="6" operator="equal">
      <formula>"F"</formula>
    </cfRule>
  </conditionalFormatting>
  <conditionalFormatting sqref="D179:G179">
    <cfRule type="cellIs" dxfId="15" priority="3" operator="equal">
      <formula>"P"</formula>
    </cfRule>
    <cfRule type="cellIs" dxfId="14" priority="4" operator="equal">
      <formula>"F"</formula>
    </cfRule>
  </conditionalFormatting>
  <conditionalFormatting sqref="D70:G70">
    <cfRule type="cellIs" dxfId="13" priority="1" operator="equal">
      <formula>"P"</formula>
    </cfRule>
    <cfRule type="cellIs" dxfId="12" priority="2" operator="equal">
      <formula>"F"</formula>
    </cfRule>
  </conditionalFormatting>
  <dataValidations count="3">
    <dataValidation type="whole" allowBlank="1" showInputMessage="1" showErrorMessage="1" sqref="C51 C78 C74 C59 C26 C38 C32">
      <formula1>0</formula1>
      <formula2>4</formula2>
    </dataValidation>
    <dataValidation type="list" allowBlank="1" showInputMessage="1" showErrorMessage="1" error="Must be Y or N_x000a_" sqref="C83:C97 C129:C138 C99:C127 C57:C58 C44:C50 C179:C180 C140:C177 C3:C24 C65:C73">
      <formula1>"Y, N"</formula1>
    </dataValidation>
    <dataValidation type="list" allowBlank="1" showInputMessage="1" showErrorMessage="1" sqref="C178">
      <formula1>"Y,N,y,n"</formula1>
    </dataValidation>
  </dataValidations>
  <hyperlinks>
    <hyperlink ref="H89" r:id="rId1" display="SHA1 has been shown to be crackable."/>
    <hyperlink ref="H120" r:id="rId2"/>
  </hyperlinks>
  <pageMargins left="0.75" right="0.75" top="1" bottom="1" header="0.5" footer="0.5"/>
  <pageSetup scale="43" fitToHeight="0"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8"/>
  <sheetViews>
    <sheetView topLeftCell="A25" zoomScale="115" zoomScaleNormal="115" zoomScalePageLayoutView="150" workbookViewId="0">
      <selection activeCell="C32" sqref="C32:C39"/>
    </sheetView>
  </sheetViews>
  <sheetFormatPr defaultColWidth="11" defaultRowHeight="18" x14ac:dyDescent="0.25"/>
  <cols>
    <col min="1" max="1" width="39" style="25" customWidth="1"/>
    <col min="2" max="2" width="46.625" style="40" customWidth="1"/>
    <col min="3" max="3" width="8.75" style="13" customWidth="1"/>
    <col min="4" max="7" width="8.375" style="13" customWidth="1"/>
    <col min="8" max="8" width="48.75" style="13" customWidth="1"/>
    <col min="9" max="9" width="36.375" style="13" customWidth="1"/>
    <col min="10" max="16384" width="11" style="13"/>
  </cols>
  <sheetData>
    <row r="1" spans="1:8" s="44" customFormat="1" ht="48.75" customHeight="1" x14ac:dyDescent="0.25">
      <c r="A1" s="196" t="s">
        <v>146</v>
      </c>
      <c r="B1" s="197"/>
      <c r="C1" s="37" t="s">
        <v>0</v>
      </c>
      <c r="D1" s="37" t="s">
        <v>1</v>
      </c>
      <c r="E1" s="37" t="s">
        <v>2</v>
      </c>
      <c r="F1" s="37" t="s">
        <v>3</v>
      </c>
      <c r="G1" s="37" t="s">
        <v>4</v>
      </c>
      <c r="H1" s="36" t="s">
        <v>145</v>
      </c>
    </row>
    <row r="2" spans="1:8" ht="23.25" x14ac:dyDescent="0.35">
      <c r="A2" s="171" t="s">
        <v>100</v>
      </c>
      <c r="B2" s="200"/>
      <c r="C2" s="200"/>
      <c r="D2" s="200"/>
      <c r="E2" s="200"/>
      <c r="F2" s="200"/>
      <c r="G2" s="200"/>
      <c r="H2" s="200"/>
    </row>
    <row r="3" spans="1:8" ht="47.25" x14ac:dyDescent="0.25">
      <c r="A3" s="45" t="s">
        <v>212</v>
      </c>
      <c r="B3" s="120" t="s">
        <v>174</v>
      </c>
      <c r="C3" s="19"/>
      <c r="D3" s="16"/>
      <c r="E3" s="16"/>
      <c r="F3" s="16"/>
      <c r="G3" s="16" t="str">
        <f>IF(UPPER($C3)="Y","P","F")</f>
        <v>F</v>
      </c>
      <c r="H3" s="23" t="s">
        <v>175</v>
      </c>
    </row>
    <row r="4" spans="1:8" ht="31.5" x14ac:dyDescent="0.25">
      <c r="A4" s="45" t="s">
        <v>213</v>
      </c>
      <c r="B4" s="31" t="s">
        <v>53</v>
      </c>
      <c r="C4" s="19"/>
      <c r="D4" s="16"/>
      <c r="E4" s="16"/>
      <c r="F4" s="16" t="str">
        <f>IF(UPPER($C4)="Y","P","F")</f>
        <v>F</v>
      </c>
      <c r="G4" s="16"/>
      <c r="H4" s="23"/>
    </row>
    <row r="5" spans="1:8" ht="31.5" x14ac:dyDescent="0.25">
      <c r="A5" s="45" t="s">
        <v>214</v>
      </c>
      <c r="B5" s="31" t="s">
        <v>268</v>
      </c>
      <c r="C5" s="19"/>
      <c r="D5" s="16"/>
      <c r="E5" s="16"/>
      <c r="F5" s="16"/>
      <c r="G5" s="16" t="str">
        <f>IF(UPPER($C5)="Y","P","F")</f>
        <v>F</v>
      </c>
      <c r="H5" s="23"/>
    </row>
    <row r="6" spans="1:8" ht="15.75" x14ac:dyDescent="0.25">
      <c r="A6" s="45" t="s">
        <v>215</v>
      </c>
      <c r="B6" s="31" t="s">
        <v>270</v>
      </c>
      <c r="C6" s="19"/>
      <c r="D6" s="16"/>
      <c r="E6" s="16"/>
      <c r="F6" s="16" t="str">
        <f>IF(UPPER($C6)="Y","P","F")</f>
        <v>F</v>
      </c>
      <c r="G6" s="16"/>
      <c r="H6" s="23"/>
    </row>
    <row r="7" spans="1:8" ht="15.75" x14ac:dyDescent="0.25">
      <c r="A7" s="45" t="s">
        <v>216</v>
      </c>
      <c r="B7" s="31" t="s">
        <v>269</v>
      </c>
      <c r="C7" s="19"/>
      <c r="D7" s="16"/>
      <c r="E7" s="16"/>
      <c r="F7" s="16" t="str">
        <f>IF(UPPER($C7)="Y","P","F")</f>
        <v>F</v>
      </c>
      <c r="G7" s="16"/>
      <c r="H7" s="23"/>
    </row>
    <row r="8" spans="1:8" ht="54.75" customHeight="1" x14ac:dyDescent="0.35">
      <c r="A8" s="171" t="s">
        <v>99</v>
      </c>
      <c r="B8" s="200"/>
      <c r="C8" s="200"/>
      <c r="D8" s="200"/>
      <c r="E8" s="200"/>
      <c r="F8" s="200"/>
      <c r="G8" s="200"/>
      <c r="H8" s="200"/>
    </row>
    <row r="9" spans="1:8" ht="31.5" x14ac:dyDescent="0.25">
      <c r="A9" s="198" t="s">
        <v>217</v>
      </c>
      <c r="B9" s="39" t="s">
        <v>30</v>
      </c>
      <c r="C9" s="61"/>
      <c r="D9" s="16"/>
      <c r="E9" s="16"/>
      <c r="F9" s="16"/>
      <c r="G9" s="16"/>
      <c r="H9" s="23"/>
    </row>
    <row r="10" spans="1:8" ht="15.75" x14ac:dyDescent="0.25">
      <c r="A10" s="170"/>
      <c r="B10" s="49" t="s">
        <v>12</v>
      </c>
      <c r="C10" s="15">
        <v>0</v>
      </c>
      <c r="D10" s="16"/>
      <c r="E10" s="16"/>
      <c r="F10" s="16"/>
      <c r="G10" s="16"/>
      <c r="H10" s="23"/>
    </row>
    <row r="11" spans="1:8" ht="31.5" x14ac:dyDescent="0.25">
      <c r="A11" s="170"/>
      <c r="B11" s="49" t="s">
        <v>31</v>
      </c>
      <c r="C11" s="15">
        <v>1</v>
      </c>
      <c r="D11" s="16"/>
      <c r="E11" s="16"/>
      <c r="F11" s="16"/>
      <c r="G11" s="16"/>
      <c r="H11" s="23"/>
    </row>
    <row r="12" spans="1:8" ht="31.5" x14ac:dyDescent="0.25">
      <c r="A12" s="170"/>
      <c r="B12" s="49" t="s">
        <v>32</v>
      </c>
      <c r="C12" s="15">
        <v>2</v>
      </c>
      <c r="D12" s="16"/>
      <c r="E12" s="16"/>
      <c r="F12" s="16"/>
      <c r="G12" s="16"/>
      <c r="H12" s="23"/>
    </row>
    <row r="13" spans="1:8" ht="31.5" x14ac:dyDescent="0.25">
      <c r="A13" s="170"/>
      <c r="B13" s="49" t="s">
        <v>33</v>
      </c>
      <c r="C13" s="15">
        <v>3</v>
      </c>
      <c r="D13" s="16" t="str">
        <f>IF(C9&lt;1,"F","P")</f>
        <v>F</v>
      </c>
      <c r="E13" s="16"/>
      <c r="F13" s="24"/>
      <c r="G13" s="16"/>
      <c r="H13" s="23"/>
    </row>
    <row r="14" spans="1:8" ht="31.5" x14ac:dyDescent="0.25">
      <c r="A14" s="170"/>
      <c r="B14" s="49" t="s">
        <v>34</v>
      </c>
      <c r="C14" s="15">
        <v>4</v>
      </c>
      <c r="D14" s="16"/>
      <c r="E14" s="16" t="str">
        <f>IF(C9&lt;2,"F","P")</f>
        <v>F</v>
      </c>
      <c r="F14" s="16"/>
      <c r="G14" s="24"/>
      <c r="H14" s="23"/>
    </row>
    <row r="15" spans="1:8" s="32" customFormat="1" ht="15.75" x14ac:dyDescent="0.25">
      <c r="A15" s="170"/>
      <c r="B15" s="39" t="s">
        <v>54</v>
      </c>
      <c r="C15" s="61"/>
      <c r="D15" s="16"/>
      <c r="E15" s="16"/>
      <c r="F15" s="16"/>
      <c r="G15" s="16"/>
      <c r="H15" s="23"/>
    </row>
    <row r="16" spans="1:8" s="32" customFormat="1" ht="15.75" x14ac:dyDescent="0.25">
      <c r="A16" s="170"/>
      <c r="B16" s="49" t="s">
        <v>55</v>
      </c>
      <c r="C16" s="15">
        <v>0</v>
      </c>
      <c r="D16" s="16"/>
      <c r="E16" s="16"/>
      <c r="F16" s="16"/>
      <c r="G16" s="16"/>
      <c r="H16" s="23"/>
    </row>
    <row r="17" spans="1:9" s="32" customFormat="1" x14ac:dyDescent="0.25">
      <c r="A17" s="170"/>
      <c r="B17" s="49" t="s">
        <v>56</v>
      </c>
      <c r="C17" s="15">
        <v>1</v>
      </c>
      <c r="D17" s="16" t="str">
        <f>IF(C15&lt;1,"F","P")</f>
        <v>F</v>
      </c>
      <c r="E17" s="16"/>
      <c r="F17" s="16"/>
      <c r="G17" s="16"/>
      <c r="H17" s="23"/>
      <c r="I17" s="44"/>
    </row>
    <row r="18" spans="1:9" s="32" customFormat="1" ht="23.25" x14ac:dyDescent="0.35">
      <c r="A18" s="170"/>
      <c r="B18" s="49" t="s">
        <v>57</v>
      </c>
      <c r="C18" s="15">
        <v>2</v>
      </c>
      <c r="D18" s="16"/>
      <c r="E18" s="16" t="str">
        <f>IF(C15&lt;2,"F","P")</f>
        <v>F</v>
      </c>
      <c r="F18" s="16"/>
      <c r="G18" s="16"/>
      <c r="H18" s="23"/>
      <c r="I18" s="33"/>
    </row>
    <row r="19" spans="1:9" s="32" customFormat="1" ht="15.75" x14ac:dyDescent="0.25">
      <c r="A19" s="170"/>
      <c r="B19" s="49" t="s">
        <v>58</v>
      </c>
      <c r="C19" s="15">
        <v>3</v>
      </c>
      <c r="D19" s="16"/>
      <c r="E19" s="16"/>
      <c r="F19" s="16" t="str">
        <f>IF(C15&lt;3,"F","P")</f>
        <v>F</v>
      </c>
      <c r="G19" s="16"/>
      <c r="H19" s="23"/>
    </row>
    <row r="20" spans="1:9" s="32" customFormat="1" ht="31.5" x14ac:dyDescent="0.25">
      <c r="A20" s="170"/>
      <c r="B20" s="49" t="s">
        <v>59</v>
      </c>
      <c r="C20" s="15">
        <v>4</v>
      </c>
      <c r="D20" s="16"/>
      <c r="E20" s="16"/>
      <c r="F20" s="16"/>
      <c r="G20" s="16" t="str">
        <f>IF(C15&lt;4,"F","P")</f>
        <v>F</v>
      </c>
      <c r="H20" s="23"/>
    </row>
    <row r="21" spans="1:9" ht="31.5" x14ac:dyDescent="0.25">
      <c r="A21" s="45" t="s">
        <v>223</v>
      </c>
      <c r="B21" s="31" t="s">
        <v>272</v>
      </c>
      <c r="C21" s="19"/>
      <c r="D21" s="16"/>
      <c r="E21" s="16"/>
      <c r="F21" s="38"/>
      <c r="G21" s="16" t="str">
        <f>IF(UPPER($C21)="Y","P","F")</f>
        <v>F</v>
      </c>
      <c r="H21" s="38"/>
    </row>
    <row r="22" spans="1:9" ht="31.5" x14ac:dyDescent="0.25">
      <c r="A22" s="45" t="s">
        <v>224</v>
      </c>
      <c r="B22" s="31" t="s">
        <v>271</v>
      </c>
      <c r="C22" s="19"/>
      <c r="D22" s="16"/>
      <c r="E22" s="16"/>
      <c r="F22" s="16" t="str">
        <f t="shared" ref="F22:F28" si="0">IF(UPPER($C22)="Y","P","F")</f>
        <v>F</v>
      </c>
      <c r="G22" s="16"/>
      <c r="H22" s="38"/>
    </row>
    <row r="23" spans="1:9" ht="47.25" x14ac:dyDescent="0.25">
      <c r="A23" s="198" t="s">
        <v>225</v>
      </c>
      <c r="B23" s="31" t="s">
        <v>413</v>
      </c>
      <c r="C23" s="19"/>
      <c r="D23" s="16"/>
      <c r="E23" s="16"/>
      <c r="F23" s="16" t="str">
        <f t="shared" si="0"/>
        <v>F</v>
      </c>
      <c r="G23" s="16"/>
      <c r="H23" s="23"/>
    </row>
    <row r="24" spans="1:9" s="32" customFormat="1" ht="52.5" customHeight="1" x14ac:dyDescent="0.25">
      <c r="A24" s="201"/>
      <c r="B24" s="31" t="s">
        <v>410</v>
      </c>
      <c r="C24" s="19"/>
      <c r="D24" s="16"/>
      <c r="E24" s="16"/>
      <c r="F24" s="16" t="str">
        <f t="shared" si="0"/>
        <v>F</v>
      </c>
      <c r="G24" s="16"/>
      <c r="H24" s="47" t="s">
        <v>411</v>
      </c>
    </row>
    <row r="25" spans="1:9" s="32" customFormat="1" ht="52.5" customHeight="1" x14ac:dyDescent="0.25">
      <c r="A25" s="201"/>
      <c r="B25" s="31" t="s">
        <v>417</v>
      </c>
      <c r="C25" s="19"/>
      <c r="D25" s="16"/>
      <c r="E25" s="16"/>
      <c r="F25" s="16" t="str">
        <f t="shared" si="0"/>
        <v>F</v>
      </c>
      <c r="G25" s="16"/>
      <c r="H25" s="47"/>
    </row>
    <row r="26" spans="1:9" s="32" customFormat="1" ht="31.5" x14ac:dyDescent="0.25">
      <c r="A26" s="201"/>
      <c r="B26" s="31" t="s">
        <v>412</v>
      </c>
      <c r="C26" s="19"/>
      <c r="D26" s="16"/>
      <c r="E26" s="16"/>
      <c r="F26" s="16"/>
      <c r="G26" s="16" t="str">
        <f>IF(UPPER($C26)="Y","P","F")</f>
        <v>F</v>
      </c>
      <c r="H26" s="23"/>
    </row>
    <row r="27" spans="1:9" ht="47.25" x14ac:dyDescent="0.25">
      <c r="A27" s="45" t="s">
        <v>226</v>
      </c>
      <c r="B27" s="31" t="s">
        <v>273</v>
      </c>
      <c r="C27" s="19"/>
      <c r="D27" s="16"/>
      <c r="E27" s="16"/>
      <c r="F27" s="16" t="str">
        <f t="shared" si="0"/>
        <v>F</v>
      </c>
      <c r="G27" s="16"/>
      <c r="H27" s="41" t="s">
        <v>274</v>
      </c>
    </row>
    <row r="28" spans="1:9" ht="31.5" x14ac:dyDescent="0.25">
      <c r="A28" s="45" t="s">
        <v>227</v>
      </c>
      <c r="B28" s="31" t="s">
        <v>275</v>
      </c>
      <c r="C28" s="19"/>
      <c r="D28" s="16"/>
      <c r="E28" s="16"/>
      <c r="F28" s="16" t="str">
        <f t="shared" si="0"/>
        <v>F</v>
      </c>
      <c r="G28" s="16"/>
      <c r="H28" s="38"/>
    </row>
    <row r="29" spans="1:9" ht="31.5" x14ac:dyDescent="0.25">
      <c r="A29" s="45" t="s">
        <v>228</v>
      </c>
      <c r="B29" s="31" t="s">
        <v>276</v>
      </c>
      <c r="C29" s="19"/>
      <c r="D29" s="16"/>
      <c r="E29" s="16" t="str">
        <f>IF(UPPER($C29)="Y","P","F")</f>
        <v>F</v>
      </c>
      <c r="F29" s="16"/>
      <c r="G29" s="16"/>
      <c r="H29" s="38"/>
    </row>
    <row r="30" spans="1:9" ht="49.5" customHeight="1" x14ac:dyDescent="0.25">
      <c r="A30" s="45" t="s">
        <v>229</v>
      </c>
      <c r="B30" s="48" t="s">
        <v>84</v>
      </c>
      <c r="C30" s="19"/>
      <c r="D30" s="16"/>
      <c r="E30" s="16"/>
      <c r="F30" s="16" t="str">
        <f>IF(UPPER($C30)="Y","P","F")</f>
        <v>F</v>
      </c>
      <c r="G30" s="16"/>
      <c r="H30" s="23"/>
    </row>
    <row r="31" spans="1:9" s="26" customFormat="1" ht="50.25" customHeight="1" x14ac:dyDescent="0.35">
      <c r="A31" s="171" t="s">
        <v>98</v>
      </c>
      <c r="B31" s="200"/>
      <c r="C31" s="200"/>
      <c r="D31" s="200"/>
      <c r="E31" s="200"/>
      <c r="F31" s="200"/>
      <c r="G31" s="200"/>
      <c r="H31" s="200"/>
    </row>
    <row r="32" spans="1:9" ht="31.5" x14ac:dyDescent="0.25">
      <c r="A32" s="45" t="s">
        <v>218</v>
      </c>
      <c r="B32" s="48" t="s">
        <v>277</v>
      </c>
      <c r="C32" s="19"/>
      <c r="D32" s="16"/>
      <c r="E32" s="16" t="str">
        <f>IF(UPPER($C32)="Y","P","F")</f>
        <v>F</v>
      </c>
      <c r="F32" s="16"/>
      <c r="G32" s="16"/>
      <c r="H32" s="23"/>
    </row>
    <row r="33" spans="1:8" ht="31.5" x14ac:dyDescent="0.25">
      <c r="A33" s="45" t="s">
        <v>219</v>
      </c>
      <c r="B33" s="48" t="s">
        <v>279</v>
      </c>
      <c r="C33" s="19"/>
      <c r="D33" s="16"/>
      <c r="E33" s="38"/>
      <c r="F33" s="16" t="str">
        <f>IF(UPPER($C33)="Y","P","F")</f>
        <v>F</v>
      </c>
      <c r="G33" s="16"/>
      <c r="H33" s="23"/>
    </row>
    <row r="34" spans="1:8" ht="15.75" x14ac:dyDescent="0.25">
      <c r="A34" s="45" t="s">
        <v>220</v>
      </c>
      <c r="B34" s="48" t="s">
        <v>278</v>
      </c>
      <c r="C34" s="19"/>
      <c r="D34" s="16"/>
      <c r="E34" s="16" t="str">
        <f>IF(UPPER($C34)="Y","P","F")</f>
        <v>F</v>
      </c>
      <c r="F34" s="16"/>
      <c r="G34" s="16"/>
      <c r="H34" s="23"/>
    </row>
    <row r="35" spans="1:8" ht="31.5" x14ac:dyDescent="0.25">
      <c r="A35" s="198" t="s">
        <v>221</v>
      </c>
      <c r="B35" s="48" t="s">
        <v>280</v>
      </c>
      <c r="C35" s="19"/>
      <c r="D35" s="16"/>
      <c r="E35" s="16" t="str">
        <f>IF(UPPER($C35)="Y","P","F")</f>
        <v>F</v>
      </c>
      <c r="F35" s="16"/>
      <c r="G35" s="16"/>
      <c r="H35" s="23"/>
    </row>
    <row r="36" spans="1:8" ht="31.5" x14ac:dyDescent="0.25">
      <c r="A36" s="145"/>
      <c r="B36" s="48" t="s">
        <v>281</v>
      </c>
      <c r="C36" s="19"/>
      <c r="D36" s="16"/>
      <c r="E36" s="38"/>
      <c r="F36" s="16"/>
      <c r="G36" s="16" t="str">
        <f>IF(UPPER($C36)="Y","P","F")</f>
        <v>F</v>
      </c>
      <c r="H36" s="23"/>
    </row>
    <row r="37" spans="1:8" ht="31.5" x14ac:dyDescent="0.25">
      <c r="A37" s="198" t="s">
        <v>222</v>
      </c>
      <c r="B37" s="48" t="s">
        <v>282</v>
      </c>
      <c r="C37" s="19"/>
      <c r="D37" s="16"/>
      <c r="E37" s="38"/>
      <c r="F37" s="16" t="str">
        <f>IF(UPPER($C37)="Y","P","F")</f>
        <v>F</v>
      </c>
      <c r="G37" s="16"/>
      <c r="H37" s="23"/>
    </row>
    <row r="38" spans="1:8" ht="31.5" x14ac:dyDescent="0.25">
      <c r="A38" s="199"/>
      <c r="B38" s="48" t="s">
        <v>283</v>
      </c>
      <c r="C38" s="19"/>
      <c r="D38" s="16"/>
      <c r="E38" s="38"/>
      <c r="F38" s="16" t="str">
        <f>IF(UPPER($C38)="Y","P","F")</f>
        <v>F</v>
      </c>
      <c r="G38" s="16"/>
      <c r="H38" s="23"/>
    </row>
    <row r="39" spans="1:8" ht="31.5" x14ac:dyDescent="0.25">
      <c r="A39" s="199"/>
      <c r="B39" s="48" t="s">
        <v>284</v>
      </c>
      <c r="C39" s="19"/>
      <c r="D39" s="16"/>
      <c r="E39" s="38"/>
      <c r="F39" s="16" t="str">
        <f>IF(UPPER($C39)="Y","P","F")</f>
        <v>F</v>
      </c>
      <c r="G39" s="16"/>
      <c r="H39" s="23"/>
    </row>
    <row r="40" spans="1:8" ht="15.75" x14ac:dyDescent="0.25">
      <c r="A40" s="46"/>
    </row>
    <row r="41" spans="1:8" ht="15.75" x14ac:dyDescent="0.25">
      <c r="A41" s="46"/>
    </row>
    <row r="42" spans="1:8" ht="15.75" x14ac:dyDescent="0.25">
      <c r="A42" s="46"/>
    </row>
    <row r="43" spans="1:8" ht="15.75" x14ac:dyDescent="0.25">
      <c r="A43" s="46"/>
    </row>
    <row r="44" spans="1:8" ht="15.75" x14ac:dyDescent="0.25">
      <c r="A44" s="46"/>
    </row>
    <row r="45" spans="1:8" ht="15.75" x14ac:dyDescent="0.25">
      <c r="A45" s="46"/>
    </row>
    <row r="46" spans="1:8" ht="15.75" x14ac:dyDescent="0.25">
      <c r="A46" s="46"/>
    </row>
    <row r="47" spans="1:8" ht="15.75" x14ac:dyDescent="0.25">
      <c r="A47" s="46"/>
    </row>
    <row r="48" spans="1:8" ht="15.75" x14ac:dyDescent="0.25">
      <c r="A48" s="46"/>
    </row>
    <row r="49" spans="1:2" ht="15.75" x14ac:dyDescent="0.25">
      <c r="A49" s="46"/>
    </row>
    <row r="50" spans="1:2" ht="15.75" x14ac:dyDescent="0.25">
      <c r="A50" s="46"/>
    </row>
    <row r="51" spans="1:2" ht="15.75" x14ac:dyDescent="0.25">
      <c r="A51" s="46"/>
    </row>
    <row r="52" spans="1:2" ht="15.75" x14ac:dyDescent="0.25">
      <c r="A52" s="46"/>
    </row>
    <row r="53" spans="1:2" ht="15.75" x14ac:dyDescent="0.25">
      <c r="A53" s="46"/>
    </row>
    <row r="54" spans="1:2" ht="15.75" x14ac:dyDescent="0.25">
      <c r="A54" s="46"/>
    </row>
    <row r="55" spans="1:2" s="40" customFormat="1" ht="15.75" x14ac:dyDescent="0.25">
      <c r="A55" s="46"/>
      <c r="B55" s="35"/>
    </row>
    <row r="56" spans="1:2" s="40" customFormat="1" ht="15.75" x14ac:dyDescent="0.25">
      <c r="A56" s="46"/>
      <c r="B56" s="35"/>
    </row>
    <row r="57" spans="1:2" s="40" customFormat="1" ht="15.75" x14ac:dyDescent="0.25">
      <c r="A57" s="46"/>
      <c r="B57" s="35"/>
    </row>
    <row r="58" spans="1:2" s="40" customFormat="1" ht="15.75" x14ac:dyDescent="0.25">
      <c r="A58" s="46"/>
      <c r="B58" s="35"/>
    </row>
  </sheetData>
  <sheetProtection sheet="1" selectLockedCells="1" autoFilter="0"/>
  <autoFilter ref="D1:G58"/>
  <mergeCells count="8">
    <mergeCell ref="A1:B1"/>
    <mergeCell ref="A35:A36"/>
    <mergeCell ref="A37:A39"/>
    <mergeCell ref="A2:H2"/>
    <mergeCell ref="A9:A20"/>
    <mergeCell ref="A23:A26"/>
    <mergeCell ref="A31:H31"/>
    <mergeCell ref="A8:H8"/>
  </mergeCells>
  <conditionalFormatting sqref="D21:E21 G21 G29 E29 E32 E34 D9:G20 D3:G7 D29:D30 F36:G39 F32:G34 E35:G35 D32:D39 E30:G30 D22:G28">
    <cfRule type="cellIs" dxfId="11" priority="55" operator="equal">
      <formula>"P"</formula>
    </cfRule>
    <cfRule type="cellIs" dxfId="10" priority="56" operator="equal">
      <formula>"F"</formula>
    </cfRule>
  </conditionalFormatting>
  <conditionalFormatting sqref="F29">
    <cfRule type="cellIs" dxfId="9" priority="1" operator="equal">
      <formula>"P"</formula>
    </cfRule>
    <cfRule type="cellIs" dxfId="8" priority="2" operator="equal">
      <formula>"F"</formula>
    </cfRule>
  </conditionalFormatting>
  <dataValidations count="2">
    <dataValidation type="list" allowBlank="1" showInputMessage="1" showErrorMessage="1" error="Must be Y or N_x000a_" sqref="C3:C7 C32:C39 C21:C30">
      <formula1>"Y, N"</formula1>
    </dataValidation>
    <dataValidation type="whole" allowBlank="1" showInputMessage="1" showErrorMessage="1" sqref="C9 C15">
      <formula1>0</formula1>
      <formula2>4</formula2>
    </dataValidation>
  </dataValidations>
  <pageMargins left="0.75" right="0.75" top="1" bottom="1" header="0.5" footer="0.5"/>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50"/>
  <sheetViews>
    <sheetView zoomScale="130" zoomScaleNormal="130" zoomScalePageLayoutView="150" workbookViewId="0">
      <selection activeCell="C4" sqref="C4"/>
    </sheetView>
  </sheetViews>
  <sheetFormatPr defaultColWidth="11" defaultRowHeight="18" x14ac:dyDescent="0.25"/>
  <cols>
    <col min="1" max="1" width="39" style="25" customWidth="1"/>
    <col min="2" max="2" width="46.625" style="40" customWidth="1"/>
    <col min="3" max="3" width="8.75" style="13" customWidth="1"/>
    <col min="4" max="7" width="8.375" style="13" customWidth="1"/>
    <col min="8" max="8" width="48.75" style="13" customWidth="1"/>
    <col min="9" max="9" width="36.375" style="13" customWidth="1"/>
    <col min="10" max="16384" width="11" style="13"/>
  </cols>
  <sheetData>
    <row r="1" spans="1:8" s="2" customFormat="1" ht="48.75" customHeight="1" x14ac:dyDescent="0.25">
      <c r="A1" s="206" t="s">
        <v>146</v>
      </c>
      <c r="B1" s="207"/>
      <c r="C1" s="37" t="s">
        <v>0</v>
      </c>
      <c r="D1" s="37" t="s">
        <v>1</v>
      </c>
      <c r="E1" s="37" t="s">
        <v>2</v>
      </c>
      <c r="F1" s="37" t="s">
        <v>3</v>
      </c>
      <c r="G1" s="37" t="s">
        <v>4</v>
      </c>
      <c r="H1" s="1" t="s">
        <v>145</v>
      </c>
    </row>
    <row r="2" spans="1:8" ht="46.5" customHeight="1" x14ac:dyDescent="0.35">
      <c r="A2" s="202" t="s">
        <v>169</v>
      </c>
      <c r="B2" s="200"/>
      <c r="C2" s="200"/>
      <c r="D2" s="200"/>
      <c r="E2" s="200"/>
      <c r="F2" s="200"/>
      <c r="G2" s="200"/>
      <c r="H2" s="200"/>
    </row>
    <row r="3" spans="1:8" s="32" customFormat="1" ht="34.5" customHeight="1" x14ac:dyDescent="0.25">
      <c r="A3" s="163" t="s">
        <v>188</v>
      </c>
      <c r="B3" s="63" t="s">
        <v>455</v>
      </c>
      <c r="C3" s="6"/>
      <c r="D3" s="7"/>
      <c r="E3" s="7"/>
      <c r="F3" s="7"/>
      <c r="G3" s="7"/>
      <c r="H3" s="4"/>
    </row>
    <row r="4" spans="1:8" s="32" customFormat="1" ht="15.75" x14ac:dyDescent="0.25">
      <c r="A4" s="208"/>
      <c r="B4" s="63" t="str">
        <f>IF(C3="Y","Could you find and did you use your Incident Response Plan (IRP)?","SKIP Question")</f>
        <v>SKIP Question</v>
      </c>
      <c r="C4" s="6"/>
      <c r="D4" s="7"/>
      <c r="E4" s="7" t="str">
        <f>IF(UPPER(C$3)="Y",IF(UPPER($C4)="Y","P","F")," ")</f>
        <v xml:space="preserve"> </v>
      </c>
      <c r="F4" s="4"/>
      <c r="G4" s="7"/>
      <c r="H4" s="4"/>
    </row>
    <row r="5" spans="1:8" s="32" customFormat="1" ht="31.5" customHeight="1" x14ac:dyDescent="0.25">
      <c r="A5" s="209"/>
      <c r="B5" s="63" t="str">
        <f>IF(C3="Y","Did you follow the Incident Response Checklist?","SKIP Question")</f>
        <v>SKIP Question</v>
      </c>
      <c r="C5" s="6"/>
      <c r="D5" s="7"/>
      <c r="F5" s="7" t="str">
        <f>IF(UPPER(C$3)="Y",IF(UPPER($C5)="Y","P","F")," ")</f>
        <v xml:space="preserve"> </v>
      </c>
      <c r="G5" s="7"/>
      <c r="H5" s="4"/>
    </row>
    <row r="6" spans="1:8" ht="45.75" customHeight="1" x14ac:dyDescent="0.25">
      <c r="A6" s="202" t="s">
        <v>172</v>
      </c>
      <c r="B6" s="156"/>
      <c r="C6" s="156"/>
      <c r="D6" s="156"/>
      <c r="E6" s="156"/>
      <c r="F6" s="156"/>
      <c r="G6" s="156"/>
      <c r="H6" s="156"/>
    </row>
    <row r="7" spans="1:8" ht="31.5" x14ac:dyDescent="0.35">
      <c r="A7" s="42" t="s">
        <v>189</v>
      </c>
      <c r="B7" s="31" t="s">
        <v>91</v>
      </c>
      <c r="C7" s="19"/>
      <c r="D7" s="16"/>
      <c r="E7" s="16"/>
      <c r="F7" s="16" t="str">
        <f>IF(UPPER($C7)="Y","P","F")</f>
        <v>F</v>
      </c>
      <c r="G7" s="16"/>
      <c r="H7" s="34"/>
    </row>
    <row r="8" spans="1:8" ht="31.5" x14ac:dyDescent="0.25">
      <c r="A8" s="42" t="s">
        <v>190</v>
      </c>
      <c r="B8" s="31" t="s">
        <v>86</v>
      </c>
      <c r="C8" s="19"/>
      <c r="D8" s="16"/>
      <c r="E8" s="16"/>
      <c r="F8" s="16" t="str">
        <f>IF(UPPER($C8)="Y","P","F")</f>
        <v>F</v>
      </c>
      <c r="G8" s="16"/>
      <c r="H8" s="23"/>
    </row>
    <row r="9" spans="1:8" ht="31.5" x14ac:dyDescent="0.25">
      <c r="A9" s="42" t="s">
        <v>191</v>
      </c>
      <c r="B9" s="41" t="s">
        <v>178</v>
      </c>
      <c r="C9" s="19"/>
      <c r="D9" s="16"/>
      <c r="E9" s="16"/>
      <c r="F9" s="16" t="str">
        <f>IF(UPPER($C9)="Y","P","F")</f>
        <v>F</v>
      </c>
      <c r="G9" s="16"/>
      <c r="H9" s="23"/>
    </row>
    <row r="10" spans="1:8" ht="31.5" x14ac:dyDescent="0.25">
      <c r="A10" s="42" t="s">
        <v>192</v>
      </c>
      <c r="B10" s="31" t="s">
        <v>179</v>
      </c>
      <c r="C10" s="19"/>
      <c r="D10" s="16"/>
      <c r="E10" s="16"/>
      <c r="F10" s="16"/>
      <c r="G10" s="16" t="str">
        <f>IF(UPPER($C10)="Y","P","F")</f>
        <v>F</v>
      </c>
      <c r="H10" s="23"/>
    </row>
    <row r="11" spans="1:8" ht="47.25" x14ac:dyDescent="0.25">
      <c r="A11" s="42" t="s">
        <v>193</v>
      </c>
      <c r="B11" s="31" t="s">
        <v>180</v>
      </c>
      <c r="C11" s="19"/>
      <c r="D11" s="16"/>
      <c r="E11" s="16"/>
      <c r="F11" s="16" t="str">
        <f>IF(UPPER($C11)="Y","P","F")</f>
        <v>F</v>
      </c>
      <c r="G11" s="16"/>
      <c r="H11" s="23"/>
    </row>
    <row r="12" spans="1:8" ht="23.25" x14ac:dyDescent="0.35">
      <c r="A12" s="202" t="s">
        <v>171</v>
      </c>
      <c r="B12" s="200"/>
      <c r="C12" s="200"/>
      <c r="D12" s="200"/>
      <c r="E12" s="200"/>
      <c r="F12" s="200"/>
      <c r="G12" s="200"/>
      <c r="H12" s="200"/>
    </row>
    <row r="13" spans="1:8" ht="31.5" x14ac:dyDescent="0.25">
      <c r="A13" s="42" t="s">
        <v>194</v>
      </c>
      <c r="B13" s="41" t="s">
        <v>362</v>
      </c>
      <c r="C13" s="19"/>
      <c r="D13" s="16"/>
      <c r="E13" s="16" t="str">
        <f>IF(UPPER($C13)="Y","P","F")</f>
        <v>F</v>
      </c>
      <c r="F13" s="16"/>
      <c r="G13" s="16"/>
      <c r="H13" s="23"/>
    </row>
    <row r="14" spans="1:8" ht="31.5" x14ac:dyDescent="0.25">
      <c r="A14" s="42" t="s">
        <v>195</v>
      </c>
      <c r="B14" s="41" t="s">
        <v>181</v>
      </c>
      <c r="C14" s="19"/>
      <c r="D14" s="16"/>
      <c r="E14" s="16" t="str">
        <f>IF(UPPER($C14)="Y","P","F")</f>
        <v>F</v>
      </c>
      <c r="F14" s="16"/>
      <c r="G14" s="16"/>
      <c r="H14" s="23"/>
    </row>
    <row r="15" spans="1:8" ht="47.25" x14ac:dyDescent="0.25">
      <c r="A15" s="149" t="s">
        <v>196</v>
      </c>
      <c r="B15" s="41" t="s">
        <v>185</v>
      </c>
      <c r="C15" s="19"/>
      <c r="D15" s="16"/>
      <c r="F15" s="16" t="str">
        <f>IF(UPPER($C15)="Y","P","F")</f>
        <v>F</v>
      </c>
      <c r="G15" s="16"/>
      <c r="H15" s="23"/>
    </row>
    <row r="16" spans="1:8" ht="31.5" x14ac:dyDescent="0.25">
      <c r="A16" s="151"/>
      <c r="B16" s="41" t="s">
        <v>184</v>
      </c>
      <c r="C16" s="19"/>
      <c r="D16" s="16"/>
      <c r="F16" s="16" t="str">
        <f>IF(UPPER($C16)="Y","P","F")</f>
        <v>F</v>
      </c>
      <c r="G16" s="16"/>
      <c r="H16" s="23"/>
    </row>
    <row r="17" spans="1:8" ht="31.5" x14ac:dyDescent="0.25">
      <c r="A17" s="42" t="s">
        <v>197</v>
      </c>
      <c r="B17" s="41" t="s">
        <v>182</v>
      </c>
      <c r="C17" s="19"/>
      <c r="D17" s="16"/>
      <c r="E17" s="16" t="str">
        <f>IF(UPPER($C17)="Y","P","F")</f>
        <v>F</v>
      </c>
      <c r="F17" s="16"/>
      <c r="G17" s="16"/>
      <c r="H17" s="38" t="s">
        <v>183</v>
      </c>
    </row>
    <row r="18" spans="1:8" ht="23.25" x14ac:dyDescent="0.35">
      <c r="A18" s="202" t="s">
        <v>173</v>
      </c>
      <c r="B18" s="154"/>
      <c r="C18" s="154"/>
      <c r="D18" s="154"/>
      <c r="E18" s="154"/>
      <c r="F18" s="154"/>
      <c r="G18" s="154"/>
      <c r="H18" s="154"/>
    </row>
    <row r="19" spans="1:8" ht="31.5" x14ac:dyDescent="0.25">
      <c r="A19" s="42" t="s">
        <v>198</v>
      </c>
      <c r="B19" s="31" t="s">
        <v>363</v>
      </c>
      <c r="C19" s="19"/>
      <c r="D19" s="16"/>
      <c r="E19" s="16"/>
      <c r="F19" s="16" t="str">
        <f>IF(UPPER($C19)="Y","P","F")</f>
        <v>F</v>
      </c>
      <c r="G19" s="16"/>
      <c r="H19" s="23"/>
    </row>
    <row r="20" spans="1:8" ht="31.5" x14ac:dyDescent="0.25">
      <c r="A20" s="42" t="s">
        <v>199</v>
      </c>
      <c r="B20" s="41" t="s">
        <v>186</v>
      </c>
      <c r="C20" s="19"/>
      <c r="D20" s="16"/>
      <c r="E20" s="16"/>
      <c r="F20" s="16" t="str">
        <f>IF(UPPER($C20)="Y","P","F")</f>
        <v>F</v>
      </c>
      <c r="G20" s="16"/>
      <c r="H20" s="38"/>
    </row>
    <row r="21" spans="1:8" ht="31.5" x14ac:dyDescent="0.25">
      <c r="A21" s="42" t="s">
        <v>200</v>
      </c>
      <c r="B21" s="41" t="s">
        <v>364</v>
      </c>
      <c r="C21" s="19"/>
      <c r="D21" s="16"/>
      <c r="E21" s="16"/>
      <c r="F21" s="16" t="str">
        <f>IF(UPPER($C21)="Y","P","F")</f>
        <v>F</v>
      </c>
      <c r="G21" s="16"/>
      <c r="H21" s="38"/>
    </row>
    <row r="22" spans="1:8" ht="49.5" customHeight="1" x14ac:dyDescent="0.35">
      <c r="A22" s="203" t="s">
        <v>177</v>
      </c>
      <c r="B22" s="204"/>
      <c r="C22" s="204"/>
      <c r="D22" s="204"/>
      <c r="E22" s="204"/>
      <c r="F22" s="204"/>
      <c r="G22" s="204"/>
      <c r="H22" s="205"/>
    </row>
    <row r="23" spans="1:8" ht="31.5" x14ac:dyDescent="0.25">
      <c r="A23" s="42" t="s">
        <v>201</v>
      </c>
      <c r="B23" s="31" t="s">
        <v>89</v>
      </c>
      <c r="C23" s="19"/>
      <c r="D23" s="16"/>
      <c r="E23" s="16"/>
      <c r="F23" s="16" t="str">
        <f>IF(UPPER($C23)="Y","P","F")</f>
        <v>F</v>
      </c>
      <c r="G23" s="16"/>
      <c r="H23" s="23"/>
    </row>
    <row r="24" spans="1:8" ht="47.25" x14ac:dyDescent="0.25">
      <c r="A24" s="42" t="s">
        <v>202</v>
      </c>
      <c r="B24" s="41" t="s">
        <v>187</v>
      </c>
      <c r="C24" s="19"/>
      <c r="D24" s="16"/>
      <c r="E24" s="38"/>
      <c r="F24" s="16" t="str">
        <f>IF(UPPER($C24)="Y","P","F")</f>
        <v>F</v>
      </c>
      <c r="G24" s="16"/>
      <c r="H24" s="23"/>
    </row>
    <row r="25" spans="1:8" ht="15.75" x14ac:dyDescent="0.25">
      <c r="A25" s="35"/>
    </row>
    <row r="26" spans="1:8" ht="15.75" x14ac:dyDescent="0.25">
      <c r="A26" s="35"/>
    </row>
    <row r="27" spans="1:8" ht="15.75" x14ac:dyDescent="0.25">
      <c r="A27" s="35"/>
    </row>
    <row r="28" spans="1:8" ht="15.75" x14ac:dyDescent="0.25">
      <c r="A28" s="35"/>
    </row>
    <row r="29" spans="1:8" ht="15.75" x14ac:dyDescent="0.25">
      <c r="A29" s="35"/>
    </row>
    <row r="30" spans="1:8" ht="15.75" x14ac:dyDescent="0.25">
      <c r="A30" s="35"/>
    </row>
    <row r="31" spans="1:8" ht="15.75" x14ac:dyDescent="0.25">
      <c r="A31" s="35"/>
    </row>
    <row r="32" spans="1:8" ht="15.75" x14ac:dyDescent="0.25">
      <c r="A32" s="35"/>
    </row>
    <row r="33" spans="1:1" ht="15.75" x14ac:dyDescent="0.25">
      <c r="A33" s="35"/>
    </row>
    <row r="34" spans="1:1" ht="15.75" x14ac:dyDescent="0.25">
      <c r="A34" s="35"/>
    </row>
    <row r="35" spans="1:1" ht="15.75" x14ac:dyDescent="0.25">
      <c r="A35" s="35"/>
    </row>
    <row r="36" spans="1:1" ht="15.75" x14ac:dyDescent="0.25">
      <c r="A36" s="35"/>
    </row>
    <row r="37" spans="1:1" ht="15.75" x14ac:dyDescent="0.25">
      <c r="A37" s="35"/>
    </row>
    <row r="38" spans="1:1" ht="15.75" x14ac:dyDescent="0.25">
      <c r="A38" s="35"/>
    </row>
    <row r="39" spans="1:1" ht="15.75" x14ac:dyDescent="0.25">
      <c r="A39" s="35"/>
    </row>
    <row r="40" spans="1:1" ht="15.75" x14ac:dyDescent="0.25">
      <c r="A40" s="35"/>
    </row>
    <row r="41" spans="1:1" ht="15.75" x14ac:dyDescent="0.25">
      <c r="A41" s="35"/>
    </row>
    <row r="42" spans="1:1" ht="15.75" x14ac:dyDescent="0.25">
      <c r="A42" s="35"/>
    </row>
    <row r="43" spans="1:1" ht="15.75" x14ac:dyDescent="0.25">
      <c r="A43" s="35"/>
    </row>
    <row r="44" spans="1:1" ht="15.75" x14ac:dyDescent="0.25">
      <c r="A44" s="35"/>
    </row>
    <row r="45" spans="1:1" ht="15.75" x14ac:dyDescent="0.25">
      <c r="A45" s="35"/>
    </row>
    <row r="46" spans="1:1" ht="15.75" x14ac:dyDescent="0.25">
      <c r="A46" s="35"/>
    </row>
    <row r="47" spans="1:1" ht="15.75" x14ac:dyDescent="0.25">
      <c r="A47" s="35"/>
    </row>
    <row r="48" spans="1:1" ht="15.75" x14ac:dyDescent="0.25">
      <c r="A48" s="35"/>
    </row>
    <row r="49" spans="1:1" ht="15.75" x14ac:dyDescent="0.25">
      <c r="A49" s="35"/>
    </row>
    <row r="50" spans="1:1" ht="15.75" x14ac:dyDescent="0.25">
      <c r="A50" s="35"/>
    </row>
  </sheetData>
  <sheetProtection sheet="1" selectLockedCells="1" autoFilter="0"/>
  <autoFilter ref="D1:G50"/>
  <mergeCells count="8">
    <mergeCell ref="A18:H18"/>
    <mergeCell ref="A22:H22"/>
    <mergeCell ref="A15:A16"/>
    <mergeCell ref="A1:B1"/>
    <mergeCell ref="A2:H2"/>
    <mergeCell ref="A12:H12"/>
    <mergeCell ref="A6:H6"/>
    <mergeCell ref="A3:A5"/>
  </mergeCells>
  <conditionalFormatting sqref="D23:G23 F24:G24 D5 D17:G17 D13:G14 F15:G16 D15:D16 D19:G21 D24 D3:G4 F5:G5 D7:G11">
    <cfRule type="cellIs" dxfId="7" priority="39" operator="equal">
      <formula>"P"</formula>
    </cfRule>
    <cfRule type="cellIs" dxfId="6" priority="40" operator="equal">
      <formula>"F"</formula>
    </cfRule>
  </conditionalFormatting>
  <dataValidations count="5">
    <dataValidation type="list" allowBlank="1" showInputMessage="1" showErrorMessage="1" error="Must be Y or N_x000a_" sqref="C23:C24">
      <formula1>"Y, N"</formula1>
    </dataValidation>
    <dataValidation type="list" allowBlank="1" showInputMessage="1" showErrorMessage="1" error="Must be Y or N_x000a_" sqref="C19:C21">
      <formula1>"Y, N"</formula1>
    </dataValidation>
    <dataValidation type="list" allowBlank="1" showInputMessage="1" showErrorMessage="1" error="Must be Y or N_x000a_" sqref="C7:C11">
      <formula1>"Y, N"</formula1>
    </dataValidation>
    <dataValidation type="list" allowBlank="1" showInputMessage="1" showErrorMessage="1" error="Must be Y or N_x000a_" sqref="C13:C17">
      <formula1>"Y, N"</formula1>
    </dataValidation>
    <dataValidation type="list" allowBlank="1" showInputMessage="1" showErrorMessage="1" error="Must be Y or N_x000a_" sqref="C3:C5">
      <formula1>"Y, N"</formula1>
    </dataValidation>
  </dataValidations>
  <pageMargins left="0.75" right="0.75" top="1" bottom="1" header="0.5" footer="0.5"/>
  <pageSetup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25"/>
  <sheetViews>
    <sheetView zoomScale="130" zoomScaleNormal="130" zoomScalePageLayoutView="150" workbookViewId="0">
      <selection activeCell="C4" sqref="C4"/>
    </sheetView>
  </sheetViews>
  <sheetFormatPr defaultColWidth="11" defaultRowHeight="18" x14ac:dyDescent="0.25"/>
  <cols>
    <col min="1" max="1" width="39" style="25" customWidth="1"/>
    <col min="2" max="2" width="46.625" style="14" customWidth="1"/>
    <col min="3" max="3" width="8.75" style="13" customWidth="1"/>
    <col min="4" max="7" width="8.375" style="13" customWidth="1"/>
    <col min="8" max="8" width="48.75" style="13" customWidth="1"/>
    <col min="9" max="9" width="36.375" style="13" customWidth="1"/>
    <col min="10" max="16384" width="11" style="13"/>
  </cols>
  <sheetData>
    <row r="1" spans="1:8" s="44" customFormat="1" ht="36" x14ac:dyDescent="0.25">
      <c r="A1" s="210" t="s">
        <v>146</v>
      </c>
      <c r="B1" s="211"/>
      <c r="C1" s="37" t="s">
        <v>0</v>
      </c>
      <c r="D1" s="37" t="s">
        <v>1</v>
      </c>
      <c r="E1" s="37" t="s">
        <v>2</v>
      </c>
      <c r="F1" s="37" t="s">
        <v>3</v>
      </c>
      <c r="G1" s="37" t="s">
        <v>4</v>
      </c>
      <c r="H1" s="36" t="s">
        <v>145</v>
      </c>
    </row>
    <row r="2" spans="1:8" s="40" customFormat="1" ht="52.5" customHeight="1" x14ac:dyDescent="0.35">
      <c r="A2" s="202" t="s">
        <v>203</v>
      </c>
      <c r="B2" s="200"/>
      <c r="C2" s="200"/>
      <c r="D2" s="200"/>
      <c r="E2" s="200"/>
      <c r="F2" s="200"/>
      <c r="G2" s="200"/>
      <c r="H2" s="200"/>
    </row>
    <row r="3" spans="1:8" ht="31.5" x14ac:dyDescent="0.25">
      <c r="A3" s="163" t="s">
        <v>206</v>
      </c>
      <c r="B3" s="28" t="s">
        <v>464</v>
      </c>
      <c r="C3" s="19"/>
      <c r="D3" s="16"/>
      <c r="E3" s="16"/>
      <c r="F3" s="16"/>
      <c r="G3" s="16"/>
      <c r="H3" s="23"/>
    </row>
    <row r="4" spans="1:8" ht="39.75" customHeight="1" x14ac:dyDescent="0.25">
      <c r="A4" s="208"/>
      <c r="B4" s="28" t="str">
        <f>IF(C3="Y","Have you conducted an after action review of the event with an eye towards your business continuity plan? ","SKIP Question")</f>
        <v>SKIP Question</v>
      </c>
      <c r="C4" s="19"/>
      <c r="D4" s="16"/>
      <c r="E4" s="16" t="str">
        <f>IF(UPPER($C$3)="Y",IF(UPPER($C4)="Y","P","F")," ")</f>
        <v xml:space="preserve"> </v>
      </c>
      <c r="F4" s="23"/>
      <c r="G4" s="16"/>
      <c r="H4" s="23"/>
    </row>
    <row r="5" spans="1:8" ht="15.75" x14ac:dyDescent="0.25">
      <c r="A5" s="208"/>
      <c r="B5" s="28" t="s">
        <v>456</v>
      </c>
      <c r="C5" s="19"/>
      <c r="D5" s="16"/>
      <c r="E5" s="16" t="str">
        <f>IF(UPPER($C5)="Y","P","F")</f>
        <v>F</v>
      </c>
      <c r="F5" s="16"/>
      <c r="G5" s="16"/>
      <c r="H5" s="23"/>
    </row>
    <row r="6" spans="1:8" ht="31.5" x14ac:dyDescent="0.25">
      <c r="A6" s="209"/>
      <c r="B6" s="28" t="s">
        <v>457</v>
      </c>
      <c r="C6" s="19"/>
      <c r="D6" s="16"/>
      <c r="E6" s="16"/>
      <c r="F6" s="16" t="str">
        <f>IF(UPPER($C6)="Y","P","F")</f>
        <v>F</v>
      </c>
      <c r="G6" s="16"/>
      <c r="H6" s="23"/>
    </row>
    <row r="7" spans="1:8" ht="47.25" customHeight="1" x14ac:dyDescent="0.35">
      <c r="A7" s="202" t="s">
        <v>204</v>
      </c>
      <c r="B7" s="200"/>
      <c r="C7" s="200"/>
      <c r="D7" s="200"/>
      <c r="E7" s="200"/>
      <c r="F7" s="200"/>
      <c r="G7" s="200"/>
      <c r="H7" s="200"/>
    </row>
    <row r="8" spans="1:8" ht="31.5" x14ac:dyDescent="0.25">
      <c r="A8" s="43" t="s">
        <v>207</v>
      </c>
      <c r="B8" s="28" t="s">
        <v>462</v>
      </c>
      <c r="C8" s="19"/>
      <c r="D8" s="16"/>
      <c r="E8" s="16" t="str">
        <f>IF(UPPER($C8)="Y","P","F")</f>
        <v>F</v>
      </c>
      <c r="F8" s="38"/>
      <c r="G8" s="16"/>
      <c r="H8" s="23"/>
    </row>
    <row r="9" spans="1:8" ht="47.25" x14ac:dyDescent="0.25">
      <c r="A9" s="43" t="s">
        <v>208</v>
      </c>
      <c r="B9" s="28" t="s">
        <v>463</v>
      </c>
      <c r="C9" s="19"/>
      <c r="D9" s="16"/>
      <c r="E9" s="16"/>
      <c r="F9" s="16" t="str">
        <f>IF(UPPER($C9)="Y","P","F")</f>
        <v>F</v>
      </c>
      <c r="G9" s="16"/>
      <c r="H9" s="23"/>
    </row>
    <row r="10" spans="1:8" ht="72" customHeight="1" x14ac:dyDescent="0.35">
      <c r="A10" s="202" t="s">
        <v>205</v>
      </c>
      <c r="B10" s="200"/>
      <c r="C10" s="200"/>
      <c r="D10" s="200"/>
      <c r="E10" s="200"/>
      <c r="F10" s="200"/>
      <c r="G10" s="200"/>
      <c r="H10" s="200"/>
    </row>
    <row r="11" spans="1:8" ht="63" x14ac:dyDescent="0.25">
      <c r="A11" s="43" t="s">
        <v>209</v>
      </c>
      <c r="B11" s="28" t="s">
        <v>458</v>
      </c>
      <c r="C11" s="19"/>
      <c r="D11" s="16"/>
      <c r="E11" s="16"/>
      <c r="F11" s="16"/>
      <c r="G11" s="16" t="str">
        <f>IF(UPPER($C11)="Y","P","F")</f>
        <v>F</v>
      </c>
      <c r="H11" s="23"/>
    </row>
    <row r="12" spans="1:8" ht="47.25" x14ac:dyDescent="0.25">
      <c r="A12" s="43" t="s">
        <v>209</v>
      </c>
      <c r="B12" s="28" t="s">
        <v>459</v>
      </c>
      <c r="C12" s="19"/>
      <c r="D12" s="16"/>
      <c r="E12" s="16"/>
      <c r="F12" s="16"/>
      <c r="G12" s="16" t="str">
        <f>IF(UPPER($C12)="Y","P","F")</f>
        <v>F</v>
      </c>
      <c r="H12" s="23"/>
    </row>
    <row r="13" spans="1:8" ht="31.5" x14ac:dyDescent="0.25">
      <c r="A13" s="43" t="s">
        <v>210</v>
      </c>
      <c r="B13" s="28" t="s">
        <v>460</v>
      </c>
      <c r="C13" s="19"/>
      <c r="D13" s="16"/>
      <c r="E13" s="16"/>
      <c r="F13" s="16"/>
      <c r="G13" s="16" t="str">
        <f>IF(UPPER($C13)="Y","P","F")</f>
        <v>F</v>
      </c>
      <c r="H13" s="23"/>
    </row>
    <row r="14" spans="1:8" ht="47.25" x14ac:dyDescent="0.25">
      <c r="A14" s="43" t="s">
        <v>211</v>
      </c>
      <c r="B14" s="28" t="s">
        <v>461</v>
      </c>
      <c r="C14" s="19"/>
      <c r="D14" s="16"/>
      <c r="E14" s="16"/>
      <c r="F14" s="16"/>
      <c r="G14" s="16" t="str">
        <f>IF(UPPER($C14)="Y","P","F")</f>
        <v>F</v>
      </c>
      <c r="H14" s="23"/>
    </row>
    <row r="15" spans="1:8" ht="15.75" x14ac:dyDescent="0.25">
      <c r="A15" s="35"/>
      <c r="B15" s="13"/>
    </row>
    <row r="16" spans="1:8" ht="15.75" x14ac:dyDescent="0.25">
      <c r="A16" s="35"/>
      <c r="B16" s="13"/>
    </row>
    <row r="17" spans="1:2" ht="15.75" x14ac:dyDescent="0.25">
      <c r="A17" s="35"/>
      <c r="B17" s="13"/>
    </row>
    <row r="18" spans="1:2" ht="15.75" x14ac:dyDescent="0.25">
      <c r="A18" s="35"/>
      <c r="B18" s="13"/>
    </row>
    <row r="19" spans="1:2" ht="15.75" x14ac:dyDescent="0.25">
      <c r="A19" s="35"/>
      <c r="B19" s="13"/>
    </row>
    <row r="20" spans="1:2" ht="15.75" x14ac:dyDescent="0.25">
      <c r="A20" s="35"/>
      <c r="B20" s="13"/>
    </row>
    <row r="21" spans="1:2" ht="15.75" x14ac:dyDescent="0.25">
      <c r="A21" s="35"/>
      <c r="B21" s="13"/>
    </row>
    <row r="22" spans="1:2" ht="15.75" x14ac:dyDescent="0.25">
      <c r="A22" s="35"/>
      <c r="B22" s="13"/>
    </row>
    <row r="23" spans="1:2" ht="15.75" x14ac:dyDescent="0.25">
      <c r="A23" s="35"/>
      <c r="B23" s="13"/>
    </row>
    <row r="24" spans="1:2" ht="15.75" x14ac:dyDescent="0.25">
      <c r="A24" s="35"/>
      <c r="B24" s="13"/>
    </row>
    <row r="25" spans="1:2" ht="15.75" x14ac:dyDescent="0.25">
      <c r="A25" s="35"/>
      <c r="B25" s="13"/>
    </row>
  </sheetData>
  <sheetProtection sheet="1" selectLockedCells="1" autoFilter="0"/>
  <autoFilter ref="D1:G25"/>
  <mergeCells count="5">
    <mergeCell ref="A10:H10"/>
    <mergeCell ref="A3:A6"/>
    <mergeCell ref="A1:B1"/>
    <mergeCell ref="A2:H2"/>
    <mergeCell ref="A7:H7"/>
  </mergeCells>
  <conditionalFormatting sqref="D9:G9 G8 D8:E8 D11:G14 D3:G6">
    <cfRule type="cellIs" dxfId="5" priority="19" operator="equal">
      <formula>"P"</formula>
    </cfRule>
    <cfRule type="cellIs" dxfId="4" priority="20" operator="equal">
      <formula>"F"</formula>
    </cfRule>
  </conditionalFormatting>
  <dataValidations count="3">
    <dataValidation type="list" allowBlank="1" showInputMessage="1" showErrorMessage="1" error="Must be Y or N_x000a_" sqref="C11:C14">
      <formula1>"Y, N"</formula1>
    </dataValidation>
    <dataValidation type="list" allowBlank="1" showInputMessage="1" showErrorMessage="1" error="Must be Y or N_x000a_" sqref="C8:C9">
      <formula1>"Y, N"</formula1>
    </dataValidation>
    <dataValidation type="list" allowBlank="1" showInputMessage="1" showErrorMessage="1" error="Must be Y or N_x000a_" sqref="C3:C6">
      <formula1>"Y, N"</formula1>
    </dataValidation>
  </dataValidations>
  <pageMargins left="0.75" right="0.75" top="1" bottom="1" header="0.5" footer="0.5"/>
  <pageSetup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Normal="100" workbookViewId="0">
      <selection activeCell="C50" sqref="C50"/>
    </sheetView>
  </sheetViews>
  <sheetFormatPr defaultRowHeight="15.75" x14ac:dyDescent="0.25"/>
  <cols>
    <col min="1" max="1" width="32.375" style="89" customWidth="1"/>
    <col min="2" max="5" width="17.375" style="90" customWidth="1"/>
    <col min="6" max="16384" width="9" style="5"/>
  </cols>
  <sheetData>
    <row r="1" spans="1:5" ht="34.5" customHeight="1" x14ac:dyDescent="0.25">
      <c r="A1" s="212" t="s">
        <v>302</v>
      </c>
      <c r="B1" s="213"/>
      <c r="C1" s="213"/>
      <c r="D1" s="213"/>
      <c r="E1" s="213"/>
    </row>
    <row r="2" spans="1:5" ht="18" x14ac:dyDescent="0.25">
      <c r="A2" s="91"/>
      <c r="B2" s="91"/>
      <c r="C2" s="91"/>
      <c r="D2" s="91"/>
      <c r="E2" s="91"/>
    </row>
    <row r="3" spans="1:5" ht="133.5" customHeight="1" x14ac:dyDescent="0.25">
      <c r="A3" s="214" t="s">
        <v>365</v>
      </c>
      <c r="B3" s="215"/>
      <c r="C3" s="215"/>
      <c r="D3" s="215"/>
      <c r="E3" s="215"/>
    </row>
    <row r="5" spans="1:5" s="2" customFormat="1" ht="26.25" customHeight="1" thickBot="1" x14ac:dyDescent="0.3">
      <c r="A5" s="67" t="s">
        <v>285</v>
      </c>
      <c r="B5" s="67" t="s">
        <v>286</v>
      </c>
      <c r="C5" s="67" t="s">
        <v>287</v>
      </c>
      <c r="D5" s="67" t="s">
        <v>288</v>
      </c>
      <c r="E5" s="67" t="s">
        <v>289</v>
      </c>
    </row>
    <row r="6" spans="1:5" ht="24.75" customHeight="1" thickTop="1" x14ac:dyDescent="0.25">
      <c r="A6" s="68" t="s">
        <v>295</v>
      </c>
      <c r="B6" s="69"/>
      <c r="C6" s="69"/>
      <c r="D6" s="69"/>
      <c r="E6" s="69"/>
    </row>
    <row r="7" spans="1:5" hidden="1" x14ac:dyDescent="0.25">
      <c r="A7" s="70" t="s">
        <v>290</v>
      </c>
      <c r="B7" s="71">
        <f>COUNTIF(Identify!D3:D49,"P")</f>
        <v>0</v>
      </c>
      <c r="C7" s="71">
        <f>COUNTIF(Identify!E3:E49,"P")</f>
        <v>0</v>
      </c>
      <c r="D7" s="71">
        <f>COUNTIF(Identify!F3:F49,"P")</f>
        <v>0</v>
      </c>
      <c r="E7" s="71">
        <f>COUNTIF(Identify!G3:G49,"P")</f>
        <v>0</v>
      </c>
    </row>
    <row r="8" spans="1:5" hidden="1" x14ac:dyDescent="0.25">
      <c r="A8" s="70" t="s">
        <v>291</v>
      </c>
      <c r="B8" s="71">
        <f>COUNTIF(Identify!D3:D49,"F")</f>
        <v>4</v>
      </c>
      <c r="C8" s="71">
        <f>COUNTIF(Identify!E3:E49,"F")</f>
        <v>11</v>
      </c>
      <c r="D8" s="71">
        <f>COUNTIF(Identify!F3:F49,"F")</f>
        <v>17</v>
      </c>
      <c r="E8" s="71">
        <f>COUNTIF(Identify!G3:G49,"F")</f>
        <v>11</v>
      </c>
    </row>
    <row r="9" spans="1:5" x14ac:dyDescent="0.25">
      <c r="A9" s="70" t="s">
        <v>301</v>
      </c>
      <c r="B9" s="71" t="str">
        <f>TEXT(B7,"0") &amp; " out of " &amp; TEXT(B7+B8,"0")</f>
        <v>0 out of 4</v>
      </c>
      <c r="C9" s="71" t="str">
        <f>TEXT(C7,"0") &amp; " out of " &amp; TEXT(C7+C8,"0")</f>
        <v>0 out of 11</v>
      </c>
      <c r="D9" s="71" t="str">
        <f>TEXT(D7,"0") &amp; " out of " &amp; TEXT(D7+D8,"0")</f>
        <v>0 out of 17</v>
      </c>
      <c r="E9" s="71" t="str">
        <f>TEXT(E7,"0") &amp; " out of " &amp; TEXT(E7+E8,"0")</f>
        <v>0 out of 11</v>
      </c>
    </row>
    <row r="10" spans="1:5" x14ac:dyDescent="0.25">
      <c r="A10" s="72" t="s">
        <v>292</v>
      </c>
      <c r="B10" s="73">
        <f>IF(SUM(B7:B8)&gt;0,B7/(B7+B8),1)</f>
        <v>0</v>
      </c>
      <c r="C10" s="73">
        <f>IF(SUM(C7:C8)&gt;0,C7/(C7+C8),1)</f>
        <v>0</v>
      </c>
      <c r="D10" s="73">
        <f>IF(SUM(D7:D8)&gt;0,D7/(D7+D8),1)</f>
        <v>0</v>
      </c>
      <c r="E10" s="73">
        <f>IF(SUM(E7:E8)&gt;0,E7/(E7+E8),1)</f>
        <v>0</v>
      </c>
    </row>
    <row r="11" spans="1:5" x14ac:dyDescent="0.25">
      <c r="A11" s="74" t="s">
        <v>293</v>
      </c>
      <c r="B11" s="75" t="str">
        <f>IF(B10&lt;0.67,"Fail",IF(B10&lt;0.8,"Pass",IF(B10&lt;0.9,"Good","GREAT")))</f>
        <v>Fail</v>
      </c>
      <c r="C11" s="75" t="str">
        <f>IF(C10&lt;0.67,"Fail",IF(C10&lt;0.8,"Pass",IF(C10&lt;0.9,"Good","GREAT")))</f>
        <v>Fail</v>
      </c>
      <c r="D11" s="75" t="str">
        <f>IF(D10&lt;0.67,"Fail",IF(D10&lt;0.8,"Pass",IF(D10&lt;0.9,"Good","GREAT")))</f>
        <v>Fail</v>
      </c>
      <c r="E11" s="75" t="str">
        <f>IF(E10&lt;0.67,"Fail",IF(E10&lt;0.8,"Pass",IF(E10&lt;0.9,"Good","GREAT")))</f>
        <v>Fail</v>
      </c>
    </row>
    <row r="12" spans="1:5" x14ac:dyDescent="0.25">
      <c r="A12" s="76"/>
      <c r="B12" s="77"/>
      <c r="C12" s="77"/>
      <c r="D12" s="77"/>
      <c r="E12" s="77"/>
    </row>
    <row r="13" spans="1:5" ht="24.75" customHeight="1" x14ac:dyDescent="0.25">
      <c r="A13" s="78" t="s">
        <v>296</v>
      </c>
      <c r="B13" s="79"/>
      <c r="C13" s="79"/>
      <c r="D13" s="79"/>
      <c r="E13" s="79"/>
    </row>
    <row r="14" spans="1:5" hidden="1" x14ac:dyDescent="0.25">
      <c r="A14" s="70" t="s">
        <v>290</v>
      </c>
      <c r="B14" s="71">
        <f>COUNTIF(Protect!D3:D180,"P")</f>
        <v>0</v>
      </c>
      <c r="C14" s="71">
        <f>COUNTIF(Protect!E3:E180,"P")</f>
        <v>0</v>
      </c>
      <c r="D14" s="71">
        <f>COUNTIF(Protect!F3:F180,"P")</f>
        <v>0</v>
      </c>
      <c r="E14" s="71">
        <f>COUNTIF(Protect!G3:G180,"P")</f>
        <v>0</v>
      </c>
    </row>
    <row r="15" spans="1:5" hidden="1" x14ac:dyDescent="0.25">
      <c r="A15" s="70" t="s">
        <v>291</v>
      </c>
      <c r="B15" s="71">
        <f>COUNTIF(Protect!D3:D180,"F")</f>
        <v>23</v>
      </c>
      <c r="C15" s="71">
        <f>COUNTIF(Protect!E3:E180,"F")</f>
        <v>53</v>
      </c>
      <c r="D15" s="71">
        <f>COUNTIF(Protect!F3:F180,"F")</f>
        <v>55</v>
      </c>
      <c r="E15" s="71">
        <f>COUNTIF(Protect!G3:G180,"F")</f>
        <v>13</v>
      </c>
    </row>
    <row r="16" spans="1:5" x14ac:dyDescent="0.25">
      <c r="A16" s="70" t="s">
        <v>301</v>
      </c>
      <c r="B16" s="71" t="str">
        <f>TEXT(B14,"0") &amp; " out of " &amp; TEXT(B14+B15,"0")</f>
        <v>0 out of 23</v>
      </c>
      <c r="C16" s="71" t="str">
        <f>TEXT(C14,"0") &amp; " out of " &amp; TEXT(C14+C15,"0")</f>
        <v>0 out of 53</v>
      </c>
      <c r="D16" s="71" t="str">
        <f>TEXT(D14,"0") &amp; " out of " &amp; TEXT(D14+D15,"0")</f>
        <v>0 out of 55</v>
      </c>
      <c r="E16" s="71" t="str">
        <f>TEXT(E14,"0") &amp; " out of " &amp; TEXT(E14+E15,"0")</f>
        <v>0 out of 13</v>
      </c>
    </row>
    <row r="17" spans="1:5" x14ac:dyDescent="0.25">
      <c r="A17" s="72" t="s">
        <v>292</v>
      </c>
      <c r="B17" s="73">
        <f>IF(SUM(B14:B15)&gt;0,B14/(B14+B15),1)</f>
        <v>0</v>
      </c>
      <c r="C17" s="73">
        <f>IF(SUM(C14:C15)&gt;0,C14/(C14+C15),1)</f>
        <v>0</v>
      </c>
      <c r="D17" s="73">
        <f>IF(SUM(D14:D15)&gt;0,D14/(D14+D15),1)</f>
        <v>0</v>
      </c>
      <c r="E17" s="73">
        <f>IF(SUM(E14:E15)&gt;0,E14/(E14+E15),1)</f>
        <v>0</v>
      </c>
    </row>
    <row r="18" spans="1:5" x14ac:dyDescent="0.25">
      <c r="A18" s="74" t="s">
        <v>293</v>
      </c>
      <c r="B18" s="75" t="str">
        <f>IF(B17&lt;0.67,"Fail",IF(B17&lt;0.8,"Pass",IF(B17&lt;0.9,"Good","GREAT")))</f>
        <v>Fail</v>
      </c>
      <c r="C18" s="75" t="str">
        <f>IF(C17&lt;0.67,"Fail",IF(C17&lt;0.8,"Pass",IF(C17&lt;0.9,"Good","GREAT")))</f>
        <v>Fail</v>
      </c>
      <c r="D18" s="75" t="str">
        <f>IF(D17&lt;0.67,"Fail",IF(D17&lt;0.8,"Pass",IF(D17&lt;0.9,"Good","GREAT")))</f>
        <v>Fail</v>
      </c>
      <c r="E18" s="75" t="str">
        <f>IF(E17&lt;0.67,"Fail",IF(E17&lt;0.8,"Pass",IF(E17&lt;0.9,"Good","GREAT")))</f>
        <v>Fail</v>
      </c>
    </row>
    <row r="19" spans="1:5" x14ac:dyDescent="0.25">
      <c r="A19" s="76"/>
      <c r="B19" s="77"/>
      <c r="C19" s="77"/>
      <c r="D19" s="77"/>
      <c r="E19" s="77"/>
    </row>
    <row r="20" spans="1:5" ht="24.75" customHeight="1" x14ac:dyDescent="0.25">
      <c r="A20" s="78" t="s">
        <v>297</v>
      </c>
      <c r="B20" s="79"/>
      <c r="C20" s="79"/>
      <c r="D20" s="79"/>
      <c r="E20" s="79"/>
    </row>
    <row r="21" spans="1:5" hidden="1" x14ac:dyDescent="0.25">
      <c r="A21" s="70" t="s">
        <v>290</v>
      </c>
      <c r="B21" s="71">
        <f>COUNTIF(Detect!D3:D39,"P")</f>
        <v>0</v>
      </c>
      <c r="C21" s="71">
        <f>COUNTIF(Detect!E3:E39,"P")</f>
        <v>0</v>
      </c>
      <c r="D21" s="71">
        <f>COUNTIF(Detect!F3:F39,"P")</f>
        <v>0</v>
      </c>
      <c r="E21" s="71">
        <f>COUNTIF(Detect!G3:G39,"P")</f>
        <v>0</v>
      </c>
    </row>
    <row r="22" spans="1:5" hidden="1" x14ac:dyDescent="0.25">
      <c r="A22" s="70" t="s">
        <v>291</v>
      </c>
      <c r="B22" s="71">
        <f>COUNTIF(Detect!D3:D39,"F")</f>
        <v>2</v>
      </c>
      <c r="C22" s="71">
        <f>COUNTIF(Detect!E3:E39,"F")</f>
        <v>6</v>
      </c>
      <c r="D22" s="71">
        <f>COUNTIF(Detect!F3:F39,"F")</f>
        <v>15</v>
      </c>
      <c r="E22" s="71">
        <f>COUNTIF(Detect!G3:G39,"F")</f>
        <v>6</v>
      </c>
    </row>
    <row r="23" spans="1:5" x14ac:dyDescent="0.25">
      <c r="A23" s="70" t="s">
        <v>301</v>
      </c>
      <c r="B23" s="71" t="str">
        <f>TEXT(B21,"0") &amp; " out of " &amp; TEXT(B21+B22,"0")</f>
        <v>0 out of 2</v>
      </c>
      <c r="C23" s="71" t="str">
        <f>TEXT(C21,"0") &amp; " out of " &amp; TEXT(C21+C22,"0")</f>
        <v>0 out of 6</v>
      </c>
      <c r="D23" s="71" t="str">
        <f>TEXT(D21,"0") &amp; " out of " &amp; TEXT(D21+D22,"0")</f>
        <v>0 out of 15</v>
      </c>
      <c r="E23" s="71" t="str">
        <f>TEXT(E21,"0") &amp; " out of " &amp; TEXT(E21+E22,"0")</f>
        <v>0 out of 6</v>
      </c>
    </row>
    <row r="24" spans="1:5" x14ac:dyDescent="0.25">
      <c r="A24" s="72" t="s">
        <v>292</v>
      </c>
      <c r="B24" s="73">
        <f>IF(SUM(B21:B22)&gt;0,B21/(B21+B22),1)</f>
        <v>0</v>
      </c>
      <c r="C24" s="73">
        <f>IF(SUM(C21:C22)&gt;0,C21/(C21+C22),1)</f>
        <v>0</v>
      </c>
      <c r="D24" s="73">
        <f>IF(SUM(D21:D22)&gt;0,D21/(D21+D22),1)</f>
        <v>0</v>
      </c>
      <c r="E24" s="73">
        <f>IF(SUM(E21:E22)&gt;0,E21/(E21+E22),1)</f>
        <v>0</v>
      </c>
    </row>
    <row r="25" spans="1:5" x14ac:dyDescent="0.25">
      <c r="A25" s="74" t="s">
        <v>293</v>
      </c>
      <c r="B25" s="75" t="str">
        <f>IF(B24&lt;0.67,"Fail",IF(B24&lt;0.8,"Pass",IF(B24&lt;0.9,"Good","GREAT")))</f>
        <v>Fail</v>
      </c>
      <c r="C25" s="75" t="str">
        <f>IF(C24&lt;0.67,"Fail",IF(C24&lt;0.8,"Pass",IF(C24&lt;0.9,"Good","GREAT")))</f>
        <v>Fail</v>
      </c>
      <c r="D25" s="75" t="str">
        <f>IF(D24&lt;0.67,"Fail",IF(D24&lt;0.8,"Pass",IF(D24&lt;0.9,"Good","GREAT")))</f>
        <v>Fail</v>
      </c>
      <c r="E25" s="75" t="str">
        <f>IF(E24&lt;0.67,"Fail",IF(E24&lt;0.8,"Pass",IF(E24&lt;0.9,"Good","GREAT")))</f>
        <v>Fail</v>
      </c>
    </row>
    <row r="26" spans="1:5" x14ac:dyDescent="0.25">
      <c r="A26" s="76"/>
      <c r="B26" s="77"/>
      <c r="C26" s="77"/>
      <c r="D26" s="77"/>
      <c r="E26" s="77"/>
    </row>
    <row r="27" spans="1:5" ht="24.75" customHeight="1" x14ac:dyDescent="0.25">
      <c r="A27" s="78" t="s">
        <v>298</v>
      </c>
      <c r="B27" s="79"/>
      <c r="C27" s="79"/>
      <c r="D27" s="79"/>
      <c r="E27" s="79"/>
    </row>
    <row r="28" spans="1:5" hidden="1" x14ac:dyDescent="0.25">
      <c r="A28" s="70" t="s">
        <v>290</v>
      </c>
      <c r="B28" s="75" t="s">
        <v>300</v>
      </c>
      <c r="C28" s="71">
        <f>COUNTIF(Respond!E3:E24,"P")</f>
        <v>0</v>
      </c>
      <c r="D28" s="71">
        <f>COUNTIF(Respond!F3:F24,"P")</f>
        <v>0</v>
      </c>
      <c r="E28" s="71">
        <f>COUNTIF(Respond!G3:G24,"P")</f>
        <v>0</v>
      </c>
    </row>
    <row r="29" spans="1:5" hidden="1" x14ac:dyDescent="0.25">
      <c r="A29" s="70" t="s">
        <v>291</v>
      </c>
      <c r="B29" s="75" t="s">
        <v>300</v>
      </c>
      <c r="C29" s="71">
        <f>COUNTIF(Respond!E3:E24,"F")</f>
        <v>3</v>
      </c>
      <c r="D29" s="71">
        <f>COUNTIF(Respond!F3:F24,"F")</f>
        <v>11</v>
      </c>
      <c r="E29" s="71">
        <f>COUNTIF(Respond!G3:G24,"F")</f>
        <v>1</v>
      </c>
    </row>
    <row r="30" spans="1:5" x14ac:dyDescent="0.25">
      <c r="A30" s="70" t="s">
        <v>301</v>
      </c>
      <c r="B30" s="75" t="s">
        <v>300</v>
      </c>
      <c r="C30" s="71" t="str">
        <f>TEXT(C28,"0") &amp; " out of " &amp; TEXT(C28+C29,"0")</f>
        <v>0 out of 3</v>
      </c>
      <c r="D30" s="71" t="str">
        <f>TEXT(D28,"0") &amp; " out of " &amp; TEXT(D28+D29,"0")</f>
        <v>0 out of 11</v>
      </c>
      <c r="E30" s="71" t="str">
        <f>TEXT(E28,"0") &amp; " out of " &amp; TEXT(E28+E29,"0")</f>
        <v>0 out of 1</v>
      </c>
    </row>
    <row r="31" spans="1:5" x14ac:dyDescent="0.25">
      <c r="A31" s="72" t="s">
        <v>292</v>
      </c>
      <c r="B31" s="75" t="s">
        <v>300</v>
      </c>
      <c r="C31" s="73">
        <f>IF(SUM(C28:C29)&gt;0,C28/(C28+C29),1)</f>
        <v>0</v>
      </c>
      <c r="D31" s="73">
        <f>IF(SUM(D28:D29)&gt;0,D28/(D28+D29),1)</f>
        <v>0</v>
      </c>
      <c r="E31" s="73">
        <f>IF(SUM(E28:E29)&gt;0,E28/(E28+E29),1)</f>
        <v>0</v>
      </c>
    </row>
    <row r="32" spans="1:5" x14ac:dyDescent="0.25">
      <c r="A32" s="74" t="s">
        <v>293</v>
      </c>
      <c r="B32" s="75" t="s">
        <v>300</v>
      </c>
      <c r="C32" s="75" t="str">
        <f>IF(C31&lt;0.67,"Fail",IF(C31&lt;0.8,"Pass",IF(C31&lt;0.9,"Good","GREAT")))</f>
        <v>Fail</v>
      </c>
      <c r="D32" s="75" t="str">
        <f>IF(D31&lt;0.67,"Fail",IF(D31&lt;0.8,"Pass",IF(D31&lt;0.9,"Good","GREAT")))</f>
        <v>Fail</v>
      </c>
      <c r="E32" s="75" t="str">
        <f>IF(E31&lt;0.67,"Fail",IF(E31&lt;0.8,"Pass",IF(E31&lt;0.9,"Good","GREAT")))</f>
        <v>Fail</v>
      </c>
    </row>
    <row r="33" spans="1:5" x14ac:dyDescent="0.25">
      <c r="A33" s="76"/>
      <c r="B33" s="77"/>
      <c r="C33" s="77"/>
      <c r="D33" s="77"/>
      <c r="E33" s="77"/>
    </row>
    <row r="34" spans="1:5" ht="24.75" customHeight="1" x14ac:dyDescent="0.25">
      <c r="A34" s="78" t="s">
        <v>299</v>
      </c>
      <c r="B34" s="79"/>
      <c r="C34" s="79"/>
      <c r="D34" s="79"/>
      <c r="E34" s="79"/>
    </row>
    <row r="35" spans="1:5" hidden="1" x14ac:dyDescent="0.25">
      <c r="A35" s="70" t="s">
        <v>290</v>
      </c>
      <c r="B35" s="75" t="s">
        <v>300</v>
      </c>
      <c r="C35" s="71">
        <f>COUNTIF(Recover!E3:E14,"P")</f>
        <v>0</v>
      </c>
      <c r="D35" s="71">
        <f>COUNTIF(Recover!F3:F14,"P")</f>
        <v>0</v>
      </c>
      <c r="E35" s="71">
        <f>COUNTIF(Recover!G3:G14,"P")</f>
        <v>0</v>
      </c>
    </row>
    <row r="36" spans="1:5" hidden="1" x14ac:dyDescent="0.25">
      <c r="A36" s="70" t="s">
        <v>291</v>
      </c>
      <c r="B36" s="75" t="s">
        <v>300</v>
      </c>
      <c r="C36" s="71">
        <f>COUNTIF(Recover!E3:E14,"F")</f>
        <v>2</v>
      </c>
      <c r="D36" s="71">
        <f>COUNTIF(Recover!F3:F14,"F")</f>
        <v>2</v>
      </c>
      <c r="E36" s="71">
        <f>COUNTIF(Recover!G3:G14,"F")</f>
        <v>4</v>
      </c>
    </row>
    <row r="37" spans="1:5" x14ac:dyDescent="0.25">
      <c r="A37" s="70" t="s">
        <v>301</v>
      </c>
      <c r="B37" s="75" t="s">
        <v>300</v>
      </c>
      <c r="C37" s="71" t="str">
        <f>TEXT(C35,"0") &amp; " out of " &amp; TEXT(C35+C36,"0")</f>
        <v>0 out of 2</v>
      </c>
      <c r="D37" s="71" t="str">
        <f>TEXT(D35,"0") &amp; " out of " &amp; TEXT(D35+D36,"0")</f>
        <v>0 out of 2</v>
      </c>
      <c r="E37" s="71" t="str">
        <f>TEXT(E35,"0") &amp; " out of " &amp; TEXT(E35+E36,"0")</f>
        <v>0 out of 4</v>
      </c>
    </row>
    <row r="38" spans="1:5" x14ac:dyDescent="0.25">
      <c r="A38" s="72" t="s">
        <v>292</v>
      </c>
      <c r="B38" s="75" t="s">
        <v>300</v>
      </c>
      <c r="C38" s="73">
        <f>IF(SUM(C35:C36)&gt;0,C35/(C35+C36),1)</f>
        <v>0</v>
      </c>
      <c r="D38" s="73">
        <f>IF(SUM(D35:D36)&gt;0,D35/(D35+D36),1)</f>
        <v>0</v>
      </c>
      <c r="E38" s="73">
        <f>IF(SUM(E35:E36)&gt;0,E35/(E35+E36),1)</f>
        <v>0</v>
      </c>
    </row>
    <row r="39" spans="1:5" x14ac:dyDescent="0.25">
      <c r="A39" s="74" t="s">
        <v>293</v>
      </c>
      <c r="B39" s="75" t="s">
        <v>300</v>
      </c>
      <c r="C39" s="75" t="str">
        <f>IF(C38&lt;0.67,"Fail",IF(C38&lt;0.8,"Pass",IF(C38&lt;0.9,"Good","GREAT")))</f>
        <v>Fail</v>
      </c>
      <c r="D39" s="75" t="str">
        <f>IF(D38&lt;0.67,"Fail",IF(D38&lt;0.8,"Pass",IF(D38&lt;0.9,"Good","GREAT")))</f>
        <v>Fail</v>
      </c>
      <c r="E39" s="75" t="str">
        <f>IF(E38&lt;0.67,"Fail",IF(E38&lt;0.8,"Pass",IF(E38&lt;0.9,"Good","GREAT")))</f>
        <v>Fail</v>
      </c>
    </row>
    <row r="40" spans="1:5" x14ac:dyDescent="0.25">
      <c r="A40" s="76"/>
      <c r="B40" s="77"/>
      <c r="C40" s="77"/>
      <c r="D40" s="77"/>
      <c r="E40" s="77"/>
    </row>
    <row r="41" spans="1:5" ht="21" customHeight="1" x14ac:dyDescent="0.25">
      <c r="A41" s="78" t="s">
        <v>294</v>
      </c>
      <c r="B41" s="79"/>
      <c r="C41" s="79"/>
      <c r="D41" s="79"/>
      <c r="E41" s="79"/>
    </row>
    <row r="42" spans="1:5" hidden="1" x14ac:dyDescent="0.25">
      <c r="A42" s="70" t="s">
        <v>290</v>
      </c>
      <c r="B42" s="71">
        <f t="shared" ref="B42:E43" si="0">SUM(B7,B14,B21,B28,B35)</f>
        <v>0</v>
      </c>
      <c r="C42" s="71">
        <f t="shared" si="0"/>
        <v>0</v>
      </c>
      <c r="D42" s="71">
        <f t="shared" si="0"/>
        <v>0</v>
      </c>
      <c r="E42" s="71">
        <f t="shared" si="0"/>
        <v>0</v>
      </c>
    </row>
    <row r="43" spans="1:5" hidden="1" x14ac:dyDescent="0.25">
      <c r="A43" s="70" t="s">
        <v>291</v>
      </c>
      <c r="B43" s="71">
        <f t="shared" si="0"/>
        <v>29</v>
      </c>
      <c r="C43" s="71">
        <f t="shared" si="0"/>
        <v>75</v>
      </c>
      <c r="D43" s="71">
        <f t="shared" si="0"/>
        <v>100</v>
      </c>
      <c r="E43" s="71">
        <f t="shared" si="0"/>
        <v>35</v>
      </c>
    </row>
    <row r="44" spans="1:5" x14ac:dyDescent="0.25">
      <c r="A44" s="70" t="s">
        <v>301</v>
      </c>
      <c r="B44" s="71" t="str">
        <f>TEXT(B42,"0") &amp; " out of " &amp; TEXT(B42+B43,"0")</f>
        <v>0 out of 29</v>
      </c>
      <c r="C44" s="71" t="str">
        <f>TEXT(C42,"0") &amp; " out of " &amp; TEXT(C42+C43,"0")</f>
        <v>0 out of 75</v>
      </c>
      <c r="D44" s="71" t="str">
        <f>TEXT(D42,"0") &amp; " out of " &amp; TEXT(D42+D43,"0")</f>
        <v>0 out of 100</v>
      </c>
      <c r="E44" s="71" t="str">
        <f>TEXT(E42,"0") &amp; " out of " &amp; TEXT(E42+E43,"0")</f>
        <v>0 out of 35</v>
      </c>
    </row>
    <row r="45" spans="1:5" x14ac:dyDescent="0.25">
      <c r="A45" s="72" t="s">
        <v>292</v>
      </c>
      <c r="B45" s="73">
        <f>IF(SUM(B42:B43)&gt;0,B42/(B42+B43),1)</f>
        <v>0</v>
      </c>
      <c r="C45" s="73">
        <f>IF(SUM(C42:C43)&gt;0,C42/(C42+C43),1)</f>
        <v>0</v>
      </c>
      <c r="D45" s="73">
        <f>IF(SUM(D42:D43)&gt;0,D42/(D42+D43),1)</f>
        <v>0</v>
      </c>
      <c r="E45" s="73">
        <f>IF(SUM(E42:E43)&gt;0,E42/(E42+E43),1)</f>
        <v>0</v>
      </c>
    </row>
    <row r="46" spans="1:5" x14ac:dyDescent="0.25">
      <c r="A46" s="74" t="s">
        <v>293</v>
      </c>
      <c r="B46" s="75" t="str">
        <f>IF(B45&lt;0.67,"Fail",IF(B45&lt;0.8,"Pass",IF(B45&lt;0.9,"Good","GREAT")))</f>
        <v>Fail</v>
      </c>
      <c r="C46" s="75" t="str">
        <f>IF(C45&lt;0.67,"Fail",IF(C45&lt;0.8,"Pass",IF(C45&lt;0.9,"Good","GREAT")))</f>
        <v>Fail</v>
      </c>
      <c r="D46" s="75" t="str">
        <f>IF(D45&lt;0.67,"Fail",IF(D45&lt;0.8,"Pass",IF(D45&lt;0.9,"Good","GREAT")))</f>
        <v>Fail</v>
      </c>
      <c r="E46" s="75" t="str">
        <f>IF(E45&lt;0.67,"Fail",IF(E45&lt;0.8,"Pass",IF(E45&lt;0.9,"Good","GREAT")))</f>
        <v>Fail</v>
      </c>
    </row>
    <row r="47" spans="1:5" x14ac:dyDescent="0.25">
      <c r="A47" s="76"/>
      <c r="B47" s="77"/>
      <c r="C47" s="77"/>
      <c r="D47" s="77"/>
      <c r="E47" s="77"/>
    </row>
    <row r="48" spans="1:5" x14ac:dyDescent="0.25">
      <c r="A48" s="76"/>
      <c r="B48" s="77"/>
      <c r="C48" s="77"/>
      <c r="D48" s="77"/>
      <c r="E48" s="77"/>
    </row>
    <row r="49" spans="1:5" x14ac:dyDescent="0.25">
      <c r="A49" s="76"/>
      <c r="B49" s="77"/>
      <c r="C49" s="77"/>
      <c r="D49" s="77"/>
      <c r="E49" s="77"/>
    </row>
    <row r="50" spans="1:5" x14ac:dyDescent="0.25">
      <c r="A50" s="80"/>
      <c r="B50" s="81"/>
      <c r="C50" s="81"/>
      <c r="D50" s="81"/>
      <c r="E50" s="81"/>
    </row>
    <row r="51" spans="1:5" x14ac:dyDescent="0.25">
      <c r="A51" s="5"/>
      <c r="B51" s="82"/>
      <c r="C51" s="82"/>
      <c r="D51" s="82"/>
      <c r="E51" s="82"/>
    </row>
    <row r="52" spans="1:5" x14ac:dyDescent="0.25">
      <c r="A52" s="83"/>
      <c r="B52" s="83"/>
      <c r="C52" s="83"/>
      <c r="D52" s="83"/>
      <c r="E52" s="83"/>
    </row>
    <row r="53" spans="1:5" x14ac:dyDescent="0.25">
      <c r="A53" s="83"/>
      <c r="B53" s="83"/>
      <c r="C53" s="83"/>
      <c r="D53" s="83"/>
      <c r="E53" s="83"/>
    </row>
    <row r="54" spans="1:5" x14ac:dyDescent="0.25">
      <c r="A54" s="84"/>
      <c r="B54" s="85"/>
      <c r="C54" s="85"/>
      <c r="D54" s="85"/>
      <c r="E54" s="85"/>
    </row>
    <row r="55" spans="1:5" x14ac:dyDescent="0.25">
      <c r="A55" s="86"/>
      <c r="B55" s="81"/>
      <c r="C55" s="81"/>
      <c r="D55" s="81"/>
      <c r="E55" s="81"/>
    </row>
    <row r="56" spans="1:5" x14ac:dyDescent="0.25">
      <c r="A56" s="80"/>
      <c r="B56" s="81"/>
      <c r="C56" s="81"/>
      <c r="D56" s="81"/>
      <c r="E56" s="81"/>
    </row>
    <row r="57" spans="1:5" x14ac:dyDescent="0.25">
      <c r="A57" s="80"/>
      <c r="B57" s="81"/>
      <c r="C57" s="81"/>
      <c r="D57" s="81"/>
      <c r="E57" s="81"/>
    </row>
    <row r="58" spans="1:5" x14ac:dyDescent="0.25">
      <c r="A58" s="80"/>
      <c r="B58" s="81"/>
      <c r="C58" s="81"/>
      <c r="D58" s="81"/>
      <c r="E58" s="81"/>
    </row>
    <row r="59" spans="1:5" x14ac:dyDescent="0.25">
      <c r="A59" s="87"/>
      <c r="B59" s="88"/>
      <c r="C59" s="88"/>
      <c r="D59" s="88"/>
      <c r="E59" s="88"/>
    </row>
    <row r="60" spans="1:5" x14ac:dyDescent="0.25">
      <c r="A60" s="80"/>
      <c r="B60" s="81"/>
      <c r="C60" s="81"/>
      <c r="D60" s="81"/>
      <c r="E60" s="81"/>
    </row>
    <row r="61" spans="1:5" x14ac:dyDescent="0.25">
      <c r="A61" s="80"/>
      <c r="B61" s="81"/>
      <c r="C61" s="81"/>
      <c r="D61" s="81"/>
      <c r="E61" s="81"/>
    </row>
    <row r="62" spans="1:5" x14ac:dyDescent="0.25">
      <c r="A62" s="80"/>
      <c r="B62" s="81"/>
      <c r="C62" s="81"/>
      <c r="D62" s="81"/>
      <c r="E62" s="81"/>
    </row>
    <row r="63" spans="1:5" x14ac:dyDescent="0.25">
      <c r="A63" s="5"/>
      <c r="B63" s="82"/>
      <c r="C63" s="82"/>
      <c r="D63" s="82"/>
      <c r="E63" s="82"/>
    </row>
    <row r="64" spans="1:5" x14ac:dyDescent="0.25">
      <c r="A64" s="5"/>
      <c r="B64" s="82"/>
      <c r="C64" s="82"/>
      <c r="D64" s="82"/>
      <c r="E64" s="82"/>
    </row>
    <row r="65" spans="1:12" x14ac:dyDescent="0.25">
      <c r="A65" s="5"/>
      <c r="B65" s="82"/>
      <c r="C65" s="82"/>
      <c r="D65" s="82"/>
      <c r="E65" s="82"/>
    </row>
    <row r="66" spans="1:12" x14ac:dyDescent="0.25">
      <c r="A66" s="5"/>
      <c r="B66" s="82"/>
      <c r="C66" s="82"/>
      <c r="D66" s="82"/>
      <c r="E66" s="82"/>
    </row>
    <row r="67" spans="1:12" x14ac:dyDescent="0.25">
      <c r="A67" s="5"/>
      <c r="B67" s="82"/>
      <c r="C67" s="82"/>
      <c r="D67" s="82"/>
      <c r="E67" s="82"/>
    </row>
    <row r="68" spans="1:12" x14ac:dyDescent="0.25">
      <c r="A68" s="5"/>
      <c r="B68" s="82"/>
      <c r="C68" s="82"/>
      <c r="D68" s="82"/>
      <c r="E68" s="82"/>
    </row>
    <row r="70" spans="1:12" x14ac:dyDescent="0.25">
      <c r="F70" s="89"/>
    </row>
    <row r="71" spans="1:12" x14ac:dyDescent="0.25">
      <c r="F71" s="89"/>
    </row>
    <row r="72" spans="1:12" ht="23.25" x14ac:dyDescent="0.35">
      <c r="F72" s="89"/>
      <c r="J72" s="8"/>
      <c r="K72" s="8"/>
      <c r="L72" s="8"/>
    </row>
    <row r="78" spans="1:12" ht="18" x14ac:dyDescent="0.25">
      <c r="I78" s="2"/>
    </row>
    <row r="79" spans="1:12" ht="23.25" x14ac:dyDescent="0.35">
      <c r="I79" s="8"/>
    </row>
  </sheetData>
  <sheetProtection sheet="1" objects="1" scenarios="1"/>
  <mergeCells count="2">
    <mergeCell ref="A1:E1"/>
    <mergeCell ref="A3:E3"/>
  </mergeCells>
  <conditionalFormatting sqref="B11:E11 B18:E18 B25:E25 C32:E32 C39:E39 B28:B32 B35:B39 B46:E46">
    <cfRule type="expression" dxfId="3" priority="89">
      <formula>B11="Great"</formula>
    </cfRule>
    <cfRule type="expression" dxfId="2" priority="90" stopIfTrue="1">
      <formula>B11="Good"</formula>
    </cfRule>
    <cfRule type="expression" dxfId="1" priority="97" stopIfTrue="1">
      <formula>B11="Pass"</formula>
    </cfRule>
    <cfRule type="expression" dxfId="0" priority="98" stopIfTrue="1">
      <formula>B11="Fail"</formula>
    </cfRule>
  </conditionalFormatting>
  <pageMargins left="0.7" right="0.7" top="0.75" bottom="0.7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Instructions</vt:lpstr>
      <vt:lpstr>Identify</vt:lpstr>
      <vt:lpstr>Protect</vt:lpstr>
      <vt:lpstr>Detect</vt:lpstr>
      <vt:lpstr>Respond</vt:lpstr>
      <vt:lpstr>Recover</vt:lpstr>
      <vt:lpstr>RESULTS</vt:lpstr>
    </vt:vector>
  </TitlesOfParts>
  <Company>Contra Costa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Security Maturity Self Assessment</dc:title>
  <dc:creator>deisenlohr@ehsd.cccounty.us</dc:creator>
  <cp:keywords>Security, NIST framework</cp:keywords>
  <cp:lastModifiedBy>David Eisenlohr</cp:lastModifiedBy>
  <cp:lastPrinted>2018-05-30T23:56:02Z</cp:lastPrinted>
  <dcterms:created xsi:type="dcterms:W3CDTF">2014-02-05T12:49:08Z</dcterms:created>
  <dcterms:modified xsi:type="dcterms:W3CDTF">2018-06-15T22:29:34Z</dcterms:modified>
</cp:coreProperties>
</file>